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QX161\Downloads\"/>
    </mc:Choice>
  </mc:AlternateContent>
  <xr:revisionPtr revIDLastSave="0" documentId="13_ncr:1_{F5EBB972-5A73-466A-905D-8C02203FEBB5}" xr6:coauthVersionLast="47" xr6:coauthVersionMax="47" xr10:uidLastSave="{00000000-0000-0000-0000-000000000000}"/>
  <workbookProtection workbookAlgorithmName="SHA-512" workbookHashValue="iVSeIl6z5tZYGWsbmuFbohe6iXzAXq1+Spyy1UTlyoqMog+yXKrDwqwQB0IGlXc1miRoS/e6dCMh3i3bmh1ZWQ==" workbookSaltValue="sG8Ds02A92kNBukJcFEwDw==" workbookSpinCount="100000" lockStructure="1"/>
  <bookViews>
    <workbookView xWindow="-120" yWindow="-120" windowWidth="38640" windowHeight="21120" tabRatio="838" xr2:uid="{00000000-000D-0000-FFFF-FFFF00000000}"/>
  </bookViews>
  <sheets>
    <sheet name="Berekening" sheetId="28" r:id="rId1"/>
    <sheet name="Blad1" sheetId="32" state="hidden" r:id="rId2"/>
    <sheet name="codes" sheetId="2" state="hidden" r:id="rId3"/>
    <sheet name="BG" sheetId="26" state="hidden" r:id="rId4"/>
    <sheet name="BK" sheetId="17" state="hidden" r:id="rId5"/>
    <sheet name="BT" sheetId="6" state="hidden" r:id="rId6"/>
    <sheet name="BM" sheetId="4" state="hidden" r:id="rId7"/>
    <sheet name="BO" sheetId="7" state="hidden" r:id="rId8"/>
    <sheet name="GA" sheetId="8" state="hidden" r:id="rId9"/>
    <sheet name="GE" sheetId="9" state="hidden" r:id="rId10"/>
    <sheet name="GL" sheetId="24" state="hidden" r:id="rId11"/>
    <sheet name="GO" sheetId="15" state="hidden" r:id="rId12"/>
    <sheet name="HE" sheetId="16" state="hidden" r:id="rId13"/>
    <sheet name="HO" sheetId="10" state="hidden" r:id="rId14"/>
    <sheet name="HU" sheetId="11" state="hidden" r:id="rId15"/>
    <sheet name="KO" sheetId="12" state="hidden" r:id="rId16"/>
    <sheet name="LE" sheetId="31" state="hidden" r:id="rId17"/>
    <sheet name="LI" sheetId="13" state="hidden" r:id="rId18"/>
    <sheet name="LU" sheetId="23" state="hidden" r:id="rId19"/>
    <sheet name="ME" sheetId="27" state="hidden" r:id="rId20"/>
    <sheet name="OH" sheetId="22" state="hidden" r:id="rId21"/>
    <sheet name="PE" sheetId="5" state="hidden" r:id="rId22"/>
    <sheet name="RO" sheetId="25" state="hidden" r:id="rId23"/>
    <sheet name="SPL" sheetId="30" state="hidden" r:id="rId24"/>
    <sheet name="ST" sheetId="20" state="hidden" r:id="rId25"/>
    <sheet name="TW" sheetId="18" state="hidden" r:id="rId26"/>
    <sheet name="TI" sheetId="19" state="hidden" r:id="rId27"/>
    <sheet name="ZO" sheetId="14" state="hidden" r:id="rId28"/>
  </sheets>
  <definedNames>
    <definedName name="_xlnm._FilterDatabase" localSheetId="2" hidden="1">codes!$A$1:$H$56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1" l="1"/>
  <c r="N13" i="30" l="1"/>
  <c r="E13" i="30"/>
  <c r="K8" i="30" l="1"/>
  <c r="P7" i="30" s="1"/>
  <c r="P11" i="30"/>
  <c r="K11" i="30"/>
  <c r="P10" i="30" s="1"/>
  <c r="K10" i="30"/>
  <c r="K9" i="30"/>
  <c r="P8" i="30" s="1"/>
  <c r="B9" i="30"/>
  <c r="G8" i="30" s="1"/>
  <c r="B8" i="30"/>
  <c r="G7" i="30" s="1"/>
  <c r="P6" i="30"/>
  <c r="B7" i="30"/>
  <c r="G6" i="30" s="1"/>
  <c r="E15" i="30" l="1"/>
  <c r="F7" i="2" s="1"/>
  <c r="N15" i="30"/>
  <c r="G7" i="2" s="1"/>
  <c r="B10" i="5"/>
  <c r="K12" i="15"/>
  <c r="K11" i="15"/>
  <c r="G8" i="2" l="1"/>
  <c r="G9" i="2"/>
  <c r="F8" i="2"/>
  <c r="F9" i="2"/>
  <c r="N15" i="24"/>
  <c r="N13" i="24"/>
  <c r="K11" i="24"/>
  <c r="K10" i="24"/>
  <c r="K9" i="24"/>
  <c r="K8" i="24"/>
  <c r="K7" i="24"/>
  <c r="N14" i="15" l="1"/>
  <c r="E14" i="15"/>
  <c r="E13" i="9"/>
  <c r="N13" i="4"/>
  <c r="E13" i="4"/>
  <c r="E13" i="5" l="1"/>
  <c r="N13" i="5"/>
  <c r="E13" i="20"/>
  <c r="N13" i="11"/>
  <c r="E13" i="17" l="1"/>
  <c r="A58" i="2" l="1"/>
  <c r="G47" i="2"/>
  <c r="G46" i="2"/>
  <c r="F46" i="2"/>
  <c r="F47" i="2"/>
  <c r="N13" i="14"/>
  <c r="E13" i="14"/>
  <c r="N13" i="19"/>
  <c r="E11" i="19"/>
  <c r="N13" i="18"/>
  <c r="P11" i="18" s="1"/>
  <c r="E13" i="18"/>
  <c r="N13" i="20"/>
  <c r="N13" i="25"/>
  <c r="P6" i="25" s="1"/>
  <c r="E13" i="25"/>
  <c r="P6" i="5"/>
  <c r="G11" i="5"/>
  <c r="N13" i="22"/>
  <c r="E13" i="22"/>
  <c r="E6" i="27"/>
  <c r="E8" i="27" s="1"/>
  <c r="F16" i="2" s="1"/>
  <c r="N13" i="23"/>
  <c r="E13" i="23"/>
  <c r="N13" i="13"/>
  <c r="P11" i="13" s="1"/>
  <c r="E13" i="13"/>
  <c r="N13" i="12"/>
  <c r="E13" i="12"/>
  <c r="G11" i="12" s="1"/>
  <c r="E13" i="11"/>
  <c r="N13" i="10"/>
  <c r="E13" i="10"/>
  <c r="N13" i="16"/>
  <c r="E13" i="16"/>
  <c r="E13" i="24"/>
  <c r="N13" i="9"/>
  <c r="N13" i="8"/>
  <c r="E13" i="8"/>
  <c r="N13" i="7"/>
  <c r="P11" i="7" s="1"/>
  <c r="E13" i="7"/>
  <c r="P11" i="4"/>
  <c r="N13" i="6"/>
  <c r="E13" i="6"/>
  <c r="G11" i="6" s="1"/>
  <c r="N13" i="17"/>
  <c r="P11" i="17" s="1"/>
  <c r="G11" i="17"/>
  <c r="E6" i="26"/>
  <c r="E8" i="26" s="1"/>
  <c r="F29" i="2" s="1"/>
  <c r="K8" i="4"/>
  <c r="K7" i="4"/>
  <c r="K11" i="25"/>
  <c r="B11" i="25"/>
  <c r="K10" i="25"/>
  <c r="B10" i="25"/>
  <c r="K9" i="25"/>
  <c r="B9" i="25"/>
  <c r="K8" i="25"/>
  <c r="B8" i="25"/>
  <c r="K7" i="25"/>
  <c r="B7" i="25"/>
  <c r="T4" i="5"/>
  <c r="B11" i="15"/>
  <c r="B12" i="15"/>
  <c r="K9" i="14"/>
  <c r="K8" i="14"/>
  <c r="K7" i="14"/>
  <c r="B10" i="14"/>
  <c r="B9" i="14"/>
  <c r="B8" i="14"/>
  <c r="B7" i="14"/>
  <c r="K10" i="19"/>
  <c r="K11" i="19"/>
  <c r="K9" i="19"/>
  <c r="K8" i="19"/>
  <c r="K7" i="19"/>
  <c r="B9" i="19"/>
  <c r="B8" i="19"/>
  <c r="B7" i="19"/>
  <c r="K10" i="18"/>
  <c r="K9" i="18"/>
  <c r="K8" i="18"/>
  <c r="K7" i="18"/>
  <c r="B9" i="18"/>
  <c r="B8" i="18"/>
  <c r="B7" i="18"/>
  <c r="K9" i="20"/>
  <c r="K7" i="20"/>
  <c r="K8" i="20"/>
  <c r="B10" i="20"/>
  <c r="G9" i="20" s="1"/>
  <c r="B9" i="20"/>
  <c r="G8" i="20" s="1"/>
  <c r="B8" i="20"/>
  <c r="G7" i="20" s="1"/>
  <c r="B7" i="20"/>
  <c r="G6" i="20" s="1"/>
  <c r="B11" i="4"/>
  <c r="G10" i="4" s="1"/>
  <c r="B10" i="4"/>
  <c r="G9" i="4" s="1"/>
  <c r="B9" i="4"/>
  <c r="B8" i="4"/>
  <c r="B7" i="4"/>
  <c r="K9" i="22"/>
  <c r="K8" i="22"/>
  <c r="K7" i="22"/>
  <c r="B9" i="22"/>
  <c r="B8" i="22"/>
  <c r="B7" i="22"/>
  <c r="K9" i="23"/>
  <c r="K8" i="23"/>
  <c r="K7" i="23"/>
  <c r="B9" i="23"/>
  <c r="B8" i="23"/>
  <c r="B7" i="23"/>
  <c r="K9" i="13"/>
  <c r="K8" i="13"/>
  <c r="K7" i="13"/>
  <c r="B9" i="13"/>
  <c r="B8" i="13"/>
  <c r="B7" i="13"/>
  <c r="K9" i="12"/>
  <c r="K8" i="12"/>
  <c r="K7" i="12"/>
  <c r="B9" i="12"/>
  <c r="B8" i="12"/>
  <c r="B7" i="12"/>
  <c r="K9" i="11"/>
  <c r="P8" i="11" s="1"/>
  <c r="K8" i="11"/>
  <c r="P7" i="11" s="1"/>
  <c r="K7" i="11"/>
  <c r="P6" i="11" s="1"/>
  <c r="B7" i="11"/>
  <c r="B8" i="11"/>
  <c r="B9" i="11"/>
  <c r="K9" i="10"/>
  <c r="K8" i="10"/>
  <c r="K7" i="10"/>
  <c r="B10" i="10"/>
  <c r="B9" i="10"/>
  <c r="B8" i="10"/>
  <c r="B7" i="10"/>
  <c r="K9" i="9"/>
  <c r="K8" i="9"/>
  <c r="K7" i="9"/>
  <c r="B9" i="9"/>
  <c r="B8" i="9"/>
  <c r="B7" i="9"/>
  <c r="B8" i="24"/>
  <c r="B9" i="24"/>
  <c r="B7" i="24"/>
  <c r="K11" i="8"/>
  <c r="K10" i="8"/>
  <c r="K9" i="8"/>
  <c r="K7" i="8"/>
  <c r="K8" i="8"/>
  <c r="B9" i="8"/>
  <c r="B8" i="8"/>
  <c r="B7" i="8"/>
  <c r="K9" i="7"/>
  <c r="K8" i="7"/>
  <c r="K7" i="7"/>
  <c r="B9" i="7"/>
  <c r="B8" i="7"/>
  <c r="B7" i="7"/>
  <c r="K9" i="6"/>
  <c r="K8" i="6"/>
  <c r="K7" i="6"/>
  <c r="B10" i="6"/>
  <c r="B9" i="6"/>
  <c r="B8" i="6"/>
  <c r="B7" i="6"/>
  <c r="B11" i="24"/>
  <c r="B10" i="24"/>
  <c r="K11" i="23"/>
  <c r="K10" i="23"/>
  <c r="B11" i="23"/>
  <c r="B10" i="23"/>
  <c r="K11" i="22"/>
  <c r="B11" i="22"/>
  <c r="K10" i="22"/>
  <c r="B10" i="22"/>
  <c r="K11" i="20"/>
  <c r="B11" i="20"/>
  <c r="K10" i="20"/>
  <c r="G9" i="19"/>
  <c r="K11" i="18"/>
  <c r="K11" i="17"/>
  <c r="B11" i="17"/>
  <c r="K10" i="17"/>
  <c r="B10" i="17"/>
  <c r="G9" i="17"/>
  <c r="K9" i="17"/>
  <c r="B9" i="17"/>
  <c r="G8" i="17" s="1"/>
  <c r="K8" i="17"/>
  <c r="B8" i="17"/>
  <c r="G7" i="17"/>
  <c r="K7" i="17"/>
  <c r="B7" i="17"/>
  <c r="G6" i="17" s="1"/>
  <c r="N15" i="17"/>
  <c r="G51" i="2" s="1"/>
  <c r="G52" i="2" s="1"/>
  <c r="K11" i="14"/>
  <c r="B11" i="14"/>
  <c r="K10" i="14"/>
  <c r="K11" i="13"/>
  <c r="B11" i="13"/>
  <c r="K10" i="13"/>
  <c r="B10" i="13"/>
  <c r="K11" i="12"/>
  <c r="B11" i="12"/>
  <c r="K10" i="12"/>
  <c r="B10" i="12"/>
  <c r="K11" i="11"/>
  <c r="B11" i="11"/>
  <c r="K10" i="11"/>
  <c r="B10" i="11"/>
  <c r="K11" i="10"/>
  <c r="B11" i="10"/>
  <c r="K10" i="10"/>
  <c r="K11" i="16"/>
  <c r="B11" i="16"/>
  <c r="K10" i="16"/>
  <c r="B10" i="16"/>
  <c r="K9" i="16"/>
  <c r="B9" i="16"/>
  <c r="K8" i="16"/>
  <c r="B8" i="16"/>
  <c r="K7" i="16"/>
  <c r="B7" i="16"/>
  <c r="K11" i="9"/>
  <c r="B11" i="9"/>
  <c r="K10" i="9"/>
  <c r="B10" i="9"/>
  <c r="B11" i="8"/>
  <c r="B10" i="8"/>
  <c r="K11" i="7"/>
  <c r="B11" i="7"/>
  <c r="K10" i="7"/>
  <c r="B10" i="7"/>
  <c r="K11" i="4"/>
  <c r="K10" i="4"/>
  <c r="K9" i="4"/>
  <c r="K11" i="6"/>
  <c r="B11" i="6"/>
  <c r="K10" i="6"/>
  <c r="B11" i="5"/>
  <c r="N15" i="14"/>
  <c r="G48" i="2"/>
  <c r="N15" i="20"/>
  <c r="N15" i="9"/>
  <c r="G49" i="2"/>
  <c r="G50" i="2" s="1"/>
  <c r="K11" i="5"/>
  <c r="N15" i="10"/>
  <c r="G36" i="2" s="1"/>
  <c r="G37" i="2" s="1"/>
  <c r="G10" i="17"/>
  <c r="G11" i="20"/>
  <c r="G10" i="20"/>
  <c r="G11" i="4"/>
  <c r="P7" i="23" l="1"/>
  <c r="P8" i="22"/>
  <c r="G7" i="10"/>
  <c r="N15" i="11"/>
  <c r="G18" i="2" s="1"/>
  <c r="G10" i="7"/>
  <c r="G8" i="9"/>
  <c r="P6" i="12"/>
  <c r="P8" i="19"/>
  <c r="P9" i="6"/>
  <c r="P11" i="15"/>
  <c r="G6" i="13"/>
  <c r="G9" i="16"/>
  <c r="G10" i="22"/>
  <c r="G9" i="25"/>
  <c r="P8" i="16"/>
  <c r="G8" i="23"/>
  <c r="G6" i="19"/>
  <c r="G8" i="18"/>
  <c r="G6" i="18"/>
  <c r="P8" i="4"/>
  <c r="G7" i="18"/>
  <c r="G6" i="14"/>
  <c r="G7" i="14"/>
  <c r="G8" i="14"/>
  <c r="P10" i="23"/>
  <c r="P10" i="19"/>
  <c r="G10" i="5"/>
  <c r="P8" i="18"/>
  <c r="G6" i="5"/>
  <c r="P7" i="18"/>
  <c r="P7" i="19"/>
  <c r="G8" i="5"/>
  <c r="P6" i="18"/>
  <c r="G11" i="25"/>
  <c r="E15" i="20"/>
  <c r="F17" i="2" s="1"/>
  <c r="G6" i="25"/>
  <c r="G7" i="22"/>
  <c r="P10" i="4"/>
  <c r="P10" i="16"/>
  <c r="P6" i="15"/>
  <c r="P6" i="7"/>
  <c r="P6" i="16"/>
  <c r="G8" i="11"/>
  <c r="G6" i="11"/>
  <c r="G7" i="11"/>
  <c r="G6" i="24"/>
  <c r="G7" i="24"/>
  <c r="G8" i="24"/>
  <c r="P6" i="8"/>
  <c r="P7" i="8"/>
  <c r="P8" i="8"/>
  <c r="P9" i="8"/>
  <c r="G11" i="8"/>
  <c r="G8" i="8"/>
  <c r="G6" i="8"/>
  <c r="G7" i="8"/>
  <c r="P7" i="5"/>
  <c r="P9" i="13"/>
  <c r="P7" i="4"/>
  <c r="P10" i="18"/>
  <c r="G10" i="25"/>
  <c r="G7" i="25"/>
  <c r="G8" i="25"/>
  <c r="P7" i="13"/>
  <c r="G6" i="23"/>
  <c r="P9" i="25"/>
  <c r="D5" i="28"/>
  <c r="G9" i="12"/>
  <c r="G8" i="13"/>
  <c r="P9" i="15"/>
  <c r="P11" i="5"/>
  <c r="G8" i="16"/>
  <c r="G8" i="19"/>
  <c r="P9" i="5"/>
  <c r="G8" i="12"/>
  <c r="G10" i="23"/>
  <c r="G7" i="13"/>
  <c r="G9" i="13"/>
  <c r="G7" i="16"/>
  <c r="G7" i="19"/>
  <c r="P7" i="25"/>
  <c r="G11" i="23"/>
  <c r="P7" i="7"/>
  <c r="P10" i="22"/>
  <c r="P7" i="22"/>
  <c r="G11" i="13"/>
  <c r="G10" i="12"/>
  <c r="P6" i="4"/>
  <c r="P10" i="5"/>
  <c r="P8" i="25"/>
  <c r="G10" i="13"/>
  <c r="P10" i="25"/>
  <c r="P11" i="22"/>
  <c r="P11" i="6"/>
  <c r="P10" i="7"/>
  <c r="G9" i="23"/>
  <c r="P9" i="4"/>
  <c r="P9" i="16"/>
  <c r="P9" i="12"/>
  <c r="P6" i="23"/>
  <c r="G8" i="10"/>
  <c r="P8" i="5"/>
  <c r="E15" i="17"/>
  <c r="F51" i="2" s="1"/>
  <c r="F52" i="2" s="1"/>
  <c r="G6" i="16"/>
  <c r="P8" i="15"/>
  <c r="G7" i="23"/>
  <c r="P7" i="6"/>
  <c r="G7" i="4"/>
  <c r="P6" i="6"/>
  <c r="P9" i="22"/>
  <c r="P9" i="23"/>
  <c r="P11" i="12"/>
  <c r="P6" i="22"/>
  <c r="P10" i="15"/>
  <c r="G6" i="12"/>
  <c r="G9" i="5"/>
  <c r="P10" i="6"/>
  <c r="G6" i="4"/>
  <c r="P8" i="6"/>
  <c r="P8" i="12"/>
  <c r="P11" i="23"/>
  <c r="P7" i="12"/>
  <c r="P11" i="25"/>
  <c r="P6" i="19"/>
  <c r="G10" i="6"/>
  <c r="P8" i="13"/>
  <c r="P9" i="19"/>
  <c r="G6" i="6"/>
  <c r="G7" i="6"/>
  <c r="G6" i="10"/>
  <c r="P10" i="13"/>
  <c r="G8" i="6"/>
  <c r="G8" i="7"/>
  <c r="G6" i="22"/>
  <c r="P11" i="19"/>
  <c r="G11" i="7"/>
  <c r="G9" i="7"/>
  <c r="G7" i="9"/>
  <c r="G7" i="7"/>
  <c r="G6" i="7"/>
  <c r="G6" i="9"/>
  <c r="P8" i="7"/>
  <c r="P7" i="15"/>
  <c r="P9" i="7"/>
  <c r="G7" i="12"/>
  <c r="G7" i="5"/>
  <c r="G9" i="22"/>
  <c r="G11" i="22"/>
  <c r="G8" i="22"/>
  <c r="G9" i="6"/>
  <c r="G8" i="4"/>
  <c r="P8" i="23"/>
  <c r="P7" i="16"/>
  <c r="P10" i="12"/>
  <c r="P6" i="13"/>
  <c r="E15" i="18" l="1"/>
  <c r="F43" i="2" s="1"/>
  <c r="F44" i="2" s="1"/>
  <c r="E15" i="14"/>
  <c r="F48" i="2" s="1"/>
  <c r="E15" i="11"/>
  <c r="F18" i="2" s="1"/>
  <c r="N15" i="8"/>
  <c r="G6" i="2" s="1"/>
  <c r="N15" i="18"/>
  <c r="G43" i="2" s="1"/>
  <c r="G44" i="2" s="1"/>
  <c r="G40" i="2"/>
  <c r="E15" i="24"/>
  <c r="F40" i="2" s="1"/>
  <c r="E15" i="8"/>
  <c r="F6" i="2" s="1"/>
  <c r="E15" i="25"/>
  <c r="F26" i="2" s="1"/>
  <c r="F27" i="2" s="1"/>
  <c r="E15" i="10"/>
  <c r="F36" i="2" s="1"/>
  <c r="F37" i="2" s="1"/>
  <c r="E13" i="19"/>
  <c r="F35" i="2" s="1"/>
  <c r="E15" i="23"/>
  <c r="F32" i="2" s="1"/>
  <c r="F33" i="2" s="1"/>
  <c r="E15" i="16"/>
  <c r="F3" i="2" s="1"/>
  <c r="F4" i="2" s="1"/>
  <c r="N16" i="15"/>
  <c r="G15" i="2" s="1"/>
  <c r="N15" i="6"/>
  <c r="G24" i="2" s="1"/>
  <c r="G25" i="2" s="1"/>
  <c r="N15" i="25"/>
  <c r="G26" i="2" s="1"/>
  <c r="G28" i="2" s="1"/>
  <c r="N15" i="22"/>
  <c r="G19" i="2" s="1"/>
  <c r="G20" i="2" s="1"/>
  <c r="E15" i="13"/>
  <c r="F38" i="2" s="1"/>
  <c r="N15" i="16"/>
  <c r="G3" i="2" s="1"/>
  <c r="G4" i="2" s="1"/>
  <c r="N15" i="23"/>
  <c r="G32" i="2" s="1"/>
  <c r="G34" i="2" s="1"/>
  <c r="N15" i="4"/>
  <c r="G30" i="2" s="1"/>
  <c r="G31" i="2" s="1"/>
  <c r="N15" i="5"/>
  <c r="G10" i="2" s="1"/>
  <c r="G12" i="2" s="1"/>
  <c r="E15" i="12"/>
  <c r="F53" i="2" s="1"/>
  <c r="F56" i="2" s="1"/>
  <c r="E15" i="9"/>
  <c r="F49" i="2" s="1"/>
  <c r="F50" i="2" s="1"/>
  <c r="N15" i="19"/>
  <c r="G35" i="2" s="1"/>
  <c r="N15" i="12"/>
  <c r="G53" i="2" s="1"/>
  <c r="G55" i="2" s="1"/>
  <c r="E15" i="7"/>
  <c r="F39" i="2" s="1"/>
  <c r="E15" i="22"/>
  <c r="F19" i="2" s="1"/>
  <c r="F23" i="2" s="1"/>
  <c r="E15" i="5"/>
  <c r="F10" i="2" s="1"/>
  <c r="F13" i="2" s="1"/>
  <c r="E15" i="4"/>
  <c r="F30" i="2" s="1"/>
  <c r="N15" i="7"/>
  <c r="G39" i="2" s="1"/>
  <c r="N15" i="13"/>
  <c r="G38" i="2" s="1"/>
  <c r="E15" i="6"/>
  <c r="F24" i="2" s="1"/>
  <c r="F25" i="2" s="1"/>
  <c r="F34" i="2" l="1"/>
  <c r="G27" i="2"/>
  <c r="G42" i="2"/>
  <c r="G41" i="2"/>
  <c r="F41" i="2"/>
  <c r="F42" i="2"/>
  <c r="F28" i="2"/>
  <c r="G13" i="2"/>
  <c r="G33" i="2"/>
  <c r="B8" i="28"/>
  <c r="F31" i="2"/>
  <c r="G54" i="2"/>
  <c r="G56" i="2"/>
  <c r="F11" i="2"/>
  <c r="F12" i="2"/>
  <c r="G22" i="2"/>
  <c r="F55" i="2"/>
  <c r="G21" i="2"/>
  <c r="C8" i="28"/>
  <c r="G23" i="2"/>
  <c r="F54" i="2"/>
  <c r="F20" i="2"/>
  <c r="G11" i="2"/>
  <c r="F22" i="2"/>
  <c r="F21" i="2"/>
  <c r="G10" i="15"/>
  <c r="G9" i="15"/>
  <c r="G11" i="15"/>
  <c r="G7" i="15"/>
  <c r="G8" i="15"/>
  <c r="G6" i="15"/>
  <c r="E16" i="15" l="1"/>
  <c r="F15" i="2" s="1"/>
  <c r="C7" i="28" s="1"/>
</calcChain>
</file>

<file path=xl/sharedStrings.xml><?xml version="1.0" encoding="utf-8"?>
<sst xmlns="http://schemas.openxmlformats.org/spreadsheetml/2006/main" count="739" uniqueCount="115">
  <si>
    <t>Berekening subsidie gescheiden afvoersysteem</t>
  </si>
  <si>
    <t>Vul de groene velden in om je subsidiebedrag* te berekenen</t>
  </si>
  <si>
    <t>1)</t>
  </si>
  <si>
    <t>Postcode van je gemeente</t>
  </si>
  <si>
    <t>2)</t>
  </si>
  <si>
    <t>Kostprijs subsidieerbare werken (€)</t>
  </si>
  <si>
    <t>Bedrag van je subsidie (€)</t>
  </si>
  <si>
    <t xml:space="preserve">* Dit subsidiebedrag is indicatief en is niet bindend. </t>
  </si>
  <si>
    <t>Na ontvangst van een kopie van de bewezen kosten berekent Fluvius het effectieve subsidiebedrag.</t>
  </si>
  <si>
    <t>code</t>
  </si>
  <si>
    <t>afkorting</t>
  </si>
  <si>
    <t>gemeente</t>
  </si>
  <si>
    <t>postcode</t>
  </si>
  <si>
    <t>subsidies</t>
  </si>
  <si>
    <t>sociale subsidies</t>
  </si>
  <si>
    <t>niet beschikbaar</t>
  </si>
  <si>
    <t>Herne</t>
  </si>
  <si>
    <t>BE</t>
  </si>
  <si>
    <t>Bever</t>
  </si>
  <si>
    <t>GA</t>
  </si>
  <si>
    <t>Galmaarden</t>
  </si>
  <si>
    <t>SPL</t>
  </si>
  <si>
    <t>Sint-Pieters-Leeuw</t>
  </si>
  <si>
    <t>Ruisbroek</t>
  </si>
  <si>
    <t>Vlezenbeek</t>
  </si>
  <si>
    <t>PE</t>
  </si>
  <si>
    <t>Pepingen</t>
  </si>
  <si>
    <t>Elingen</t>
  </si>
  <si>
    <t>Beert</t>
  </si>
  <si>
    <t>Bellingen</t>
  </si>
  <si>
    <t>LE</t>
  </si>
  <si>
    <t>Lennik</t>
  </si>
  <si>
    <t>GO</t>
  </si>
  <si>
    <t>Gooik</t>
  </si>
  <si>
    <t>ME</t>
  </si>
  <si>
    <t>Merchtem</t>
  </si>
  <si>
    <t>ST</t>
  </si>
  <si>
    <t>Steenokkerzeel</t>
  </si>
  <si>
    <t xml:space="preserve">Het OCMW zal je dossier verder behandelen. Neem contact op met je OCMW, </t>
  </si>
  <si>
    <t>HU</t>
  </si>
  <si>
    <t>Huldenberg</t>
  </si>
  <si>
    <t>OH</t>
  </si>
  <si>
    <t>Oud-Heverlee</t>
  </si>
  <si>
    <t>Sint-Joris-Weert</t>
  </si>
  <si>
    <t>Blanden</t>
  </si>
  <si>
    <t>Haasrode</t>
  </si>
  <si>
    <t>Vaalbeek</t>
  </si>
  <si>
    <t>BT</t>
  </si>
  <si>
    <t>Bertem</t>
  </si>
  <si>
    <t>Leefdaal</t>
  </si>
  <si>
    <t>Rotselaar</t>
  </si>
  <si>
    <t>Wezemaal</t>
  </si>
  <si>
    <t>Werchter</t>
  </si>
  <si>
    <t>BG</t>
  </si>
  <si>
    <t>Begijnendijk</t>
  </si>
  <si>
    <t>BM</t>
  </si>
  <si>
    <t>Boortmeerbeek</t>
  </si>
  <si>
    <t>Hever</t>
  </si>
  <si>
    <t>LU</t>
  </si>
  <si>
    <t>Lubbeek</t>
  </si>
  <si>
    <t>Binkom</t>
  </si>
  <si>
    <t>Pellenberg</t>
  </si>
  <si>
    <t>TI</t>
  </si>
  <si>
    <t>Tienen</t>
  </si>
  <si>
    <t>HO</t>
  </si>
  <si>
    <t>Hoegaarden</t>
  </si>
  <si>
    <t>Outgaarden</t>
  </si>
  <si>
    <t>LI</t>
  </si>
  <si>
    <t>Linter</t>
  </si>
  <si>
    <t>BO</t>
  </si>
  <si>
    <t>Boutersem</t>
  </si>
  <si>
    <t xml:space="preserve">GL </t>
  </si>
  <si>
    <t>Glabbeek</t>
  </si>
  <si>
    <t>Kapellen</t>
  </si>
  <si>
    <t>Attenrode</t>
  </si>
  <si>
    <t>TW</t>
  </si>
  <si>
    <t>Tielt-Winge</t>
  </si>
  <si>
    <t>Meensel-Kiezegem</t>
  </si>
  <si>
    <t>LA</t>
  </si>
  <si>
    <t>Landen</t>
  </si>
  <si>
    <t>ZO</t>
  </si>
  <si>
    <t>Zoutleeuw</t>
  </si>
  <si>
    <t>GE</t>
  </si>
  <si>
    <t>Geetbets</t>
  </si>
  <si>
    <t>Rummen</t>
  </si>
  <si>
    <t>BK</t>
  </si>
  <si>
    <t>Bekkevoort</t>
  </si>
  <si>
    <t>Molenbeek-Wersbeek</t>
  </si>
  <si>
    <t>KO</t>
  </si>
  <si>
    <t>Kortenaken</t>
  </si>
  <si>
    <t>Hoeleden</t>
  </si>
  <si>
    <t>Kersbeek-Miskom</t>
  </si>
  <si>
    <t>Waanrode</t>
  </si>
  <si>
    <t>Algemene subsidieregeling</t>
  </si>
  <si>
    <t>minimum subsidie</t>
  </si>
  <si>
    <t>€</t>
  </si>
  <si>
    <t>Kostprijs subsidieerbare werken</t>
  </si>
  <si>
    <t>Subsidies</t>
  </si>
  <si>
    <t>Subsidieregeling voor sociale categoriën</t>
  </si>
  <si>
    <t xml:space="preserve">geen </t>
  </si>
  <si>
    <t>schijven</t>
  </si>
  <si>
    <t>Intermediaire</t>
  </si>
  <si>
    <t>schijven sociale correcties</t>
  </si>
  <si>
    <t>van €</t>
  </si>
  <si>
    <t>tot €</t>
  </si>
  <si>
    <t>percentage</t>
  </si>
  <si>
    <t>berekening</t>
  </si>
  <si>
    <t>geen indexatie</t>
  </si>
  <si>
    <t xml:space="preserve">Boutersem </t>
  </si>
  <si>
    <t>geen</t>
  </si>
  <si>
    <t>indexatie</t>
  </si>
  <si>
    <t xml:space="preserve"> </t>
  </si>
  <si>
    <t xml:space="preserve">indexatie </t>
  </si>
  <si>
    <t>indexatie:</t>
  </si>
  <si>
    <t>Pajottegem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</si>
</sst>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2"/>
      <name val="Verdana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2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10" fontId="0" fillId="0" borderId="0" xfId="0" applyNumberFormat="1"/>
    <xf numFmtId="9" fontId="0" fillId="0" borderId="0" xfId="0" applyNumberFormat="1"/>
    <xf numFmtId="0" fontId="4" fillId="0" borderId="0" xfId="0" applyFont="1"/>
    <xf numFmtId="0" fontId="11" fillId="0" borderId="0" xfId="0" applyFont="1"/>
    <xf numFmtId="0" fontId="12" fillId="0" borderId="0" xfId="0" applyFont="1"/>
    <xf numFmtId="10" fontId="1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Border="1"/>
    <xf numFmtId="0" fontId="6" fillId="0" borderId="0" xfId="0" applyFont="1" applyBorder="1"/>
    <xf numFmtId="0" fontId="5" fillId="0" borderId="0" xfId="0" applyFont="1"/>
    <xf numFmtId="0" fontId="0" fillId="0" borderId="0" xfId="0" applyNumberFormat="1"/>
    <xf numFmtId="2" fontId="7" fillId="0" borderId="0" xfId="0" applyNumberFormat="1" applyFont="1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10" fontId="0" fillId="0" borderId="0" xfId="0" applyNumberFormat="1" applyFill="1"/>
    <xf numFmtId="0" fontId="12" fillId="0" borderId="0" xfId="0" applyFont="1" applyFill="1"/>
    <xf numFmtId="10" fontId="12" fillId="0" borderId="0" xfId="0" applyNumberFormat="1" applyFont="1" applyFill="1"/>
    <xf numFmtId="0" fontId="11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9" fontId="3" fillId="0" borderId="0" xfId="0" applyNumberFormat="1" applyFont="1"/>
    <xf numFmtId="0" fontId="1" fillId="0" borderId="0" xfId="0" applyFont="1" applyBorder="1"/>
    <xf numFmtId="0" fontId="10" fillId="0" borderId="0" xfId="0" applyFont="1"/>
    <xf numFmtId="0" fontId="0" fillId="3" borderId="0" xfId="0" applyFill="1"/>
    <xf numFmtId="0" fontId="3" fillId="3" borderId="0" xfId="0" applyFont="1" applyFill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4" borderId="0" xfId="0" applyFill="1" applyProtection="1"/>
    <xf numFmtId="0" fontId="9" fillId="3" borderId="1" xfId="1" applyFill="1" applyBorder="1" applyProtection="1">
      <protection locked="0"/>
    </xf>
    <xf numFmtId="0" fontId="2" fillId="4" borderId="0" xfId="0" applyFont="1" applyFill="1" applyProtection="1"/>
    <xf numFmtId="0" fontId="0" fillId="0" borderId="0" xfId="0" applyProtection="1"/>
    <xf numFmtId="0" fontId="3" fillId="4" borderId="0" xfId="0" applyFont="1" applyFill="1" applyProtection="1"/>
    <xf numFmtId="0" fontId="0" fillId="4" borderId="0" xfId="0" applyFill="1" applyAlignment="1" applyProtection="1">
      <alignment horizontal="right"/>
    </xf>
    <xf numFmtId="0" fontId="4" fillId="4" borderId="0" xfId="0" applyFont="1" applyFill="1" applyProtection="1"/>
    <xf numFmtId="0" fontId="8" fillId="4" borderId="0" xfId="0" applyFont="1" applyFill="1" applyProtection="1"/>
    <xf numFmtId="10" fontId="3" fillId="0" borderId="0" xfId="0" applyNumberFormat="1" applyFont="1"/>
  </cellXfs>
  <cellStyles count="2">
    <cellStyle name="Goed" xfId="1" builtinId="26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workbookViewId="0">
      <selection activeCell="C5" sqref="C5"/>
    </sheetView>
  </sheetViews>
  <sheetFormatPr defaultColWidth="9.140625" defaultRowHeight="12.75"/>
  <cols>
    <col min="1" max="1" width="9.140625" style="37"/>
    <col min="2" max="2" width="33" style="37" customWidth="1"/>
    <col min="3" max="3" width="10.7109375" style="37" bestFit="1" customWidth="1"/>
    <col min="4" max="4" width="11.85546875" style="37" customWidth="1"/>
    <col min="5" max="16384" width="9.140625" style="37"/>
  </cols>
  <sheetData>
    <row r="1" spans="1:22" ht="15.75">
      <c r="A1" s="41" t="s">
        <v>0</v>
      </c>
      <c r="B1" s="36"/>
      <c r="C1" s="36"/>
      <c r="D1" s="36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>
      <c r="A3" s="38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15">
      <c r="A5" s="39" t="s">
        <v>2</v>
      </c>
      <c r="B5" s="34" t="s">
        <v>3</v>
      </c>
      <c r="C5" s="35"/>
      <c r="D5" s="34" t="str">
        <f>VLOOKUP(codes!A58,codes!A2:G56,3,FALSE)</f>
        <v>niet beschikbaar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15">
      <c r="A6" s="39" t="s">
        <v>4</v>
      </c>
      <c r="B6" s="38" t="s">
        <v>5</v>
      </c>
      <c r="C6" s="35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>
      <c r="A7" s="34"/>
      <c r="B7" s="38" t="s">
        <v>6</v>
      </c>
      <c r="C7" s="34" t="str">
        <f>VLOOKUP(codes!A58,codes!A1:G56,6,FALSE)</f>
        <v>niet beschikbaar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>
      <c r="A8" s="34"/>
      <c r="B8" s="34" t="str">
        <f>IF(VLOOKUP(codes!A58,codes!A2:G56,7,FALSE)&lt;1," ","Subsidies sociale categorie (€)")</f>
        <v>Subsidies sociale categorie (€)</v>
      </c>
      <c r="C8" s="34" t="str">
        <f>IF(VLOOKUP(codes!A58,codes!A2:G56,7,FALSE)&lt;=0," ",VLOOKUP(codes!A58,codes!A2:G56,7,FALSE))</f>
        <v>niet beschikbaar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>
      <c r="A11" s="40" t="s">
        <v>7</v>
      </c>
      <c r="B11" s="40"/>
      <c r="C11" s="40"/>
      <c r="D11" s="40"/>
      <c r="E11" s="40"/>
      <c r="F11" s="40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spans="1:22">
      <c r="A12" s="40" t="s">
        <v>8</v>
      </c>
      <c r="B12" s="40"/>
      <c r="C12" s="40"/>
      <c r="D12" s="40"/>
      <c r="E12" s="40"/>
      <c r="F12" s="40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2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2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2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spans="1:2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spans="1:2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1:2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2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1:2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1:2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</row>
    <row r="46" spans="1:2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</row>
    <row r="47" spans="1:2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</row>
    <row r="48" spans="1:2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</row>
    <row r="49" spans="1:2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</row>
    <row r="50" spans="1:2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</row>
    <row r="51" spans="1:2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</row>
    <row r="52" spans="1:2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</row>
    <row r="54" spans="1:2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</row>
    <row r="55" spans="1:2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</row>
    <row r="56" spans="1:2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</row>
    <row r="57" spans="1:2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</row>
  </sheetData>
  <sheetProtection algorithmName="SHA-512" hashValue="EIsvvVVpT3c8rtgNj9s6CGBI++LjImT8p8bvZg7hN1nD8DuzOQxk5HizPKmUsWPIJGDxNi+66iw2vr+hX6SOWQ==" saltValue="4QjPZk9y12xB3Hbwl1fJAQ==" spinCount="100000" sheet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6"/>
  <sheetViews>
    <sheetView workbookViewId="0">
      <selection activeCell="N13" sqref="N13"/>
    </sheetView>
  </sheetViews>
  <sheetFormatPr defaultRowHeight="12.75"/>
  <sheetData>
    <row r="1" spans="1:18">
      <c r="A1" s="31" t="s">
        <v>83</v>
      </c>
      <c r="D1" s="5"/>
    </row>
    <row r="2" spans="1:18">
      <c r="B2" s="1" t="s">
        <v>93</v>
      </c>
      <c r="K2" s="1" t="s">
        <v>98</v>
      </c>
      <c r="P2" t="s">
        <v>109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  <c r="Q4" s="5"/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>
        <v>1.0669999999999999</v>
      </c>
      <c r="L6" s="9">
        <v>1066.97</v>
      </c>
      <c r="M6" s="10">
        <v>0</v>
      </c>
      <c r="P6"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1066.98</v>
      </c>
      <c r="L7" s="9">
        <v>1600.46</v>
      </c>
      <c r="M7" s="10">
        <v>0</v>
      </c>
      <c r="P7">
        <v>0</v>
      </c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1600.47</v>
      </c>
      <c r="L8" s="9">
        <v>2133.94</v>
      </c>
      <c r="M8" s="10">
        <v>0</v>
      </c>
      <c r="P8">
        <v>0</v>
      </c>
    </row>
    <row r="9" spans="1:18">
      <c r="B9">
        <f>C8+0.01</f>
        <v>2000.01</v>
      </c>
      <c r="C9" s="9">
        <v>3000</v>
      </c>
      <c r="D9" s="10">
        <v>0</v>
      </c>
      <c r="G9">
        <v>0</v>
      </c>
      <c r="K9">
        <f>L8+0.01</f>
        <v>2133.9500000000003</v>
      </c>
      <c r="L9" s="9">
        <v>3000</v>
      </c>
      <c r="M9" s="10">
        <v>0</v>
      </c>
      <c r="P9">
        <v>0</v>
      </c>
    </row>
    <row r="10" spans="1:18">
      <c r="B10">
        <f>C9+1</f>
        <v>3001</v>
      </c>
      <c r="C10" s="9">
        <v>50000</v>
      </c>
      <c r="D10" s="10">
        <v>0</v>
      </c>
      <c r="G10">
        <v>0</v>
      </c>
      <c r="K10">
        <f>L9+1</f>
        <v>3001</v>
      </c>
      <c r="L10" s="9">
        <v>50000</v>
      </c>
      <c r="M10" s="10">
        <v>0</v>
      </c>
      <c r="P10">
        <v>0</v>
      </c>
    </row>
    <row r="11" spans="1:18">
      <c r="B11">
        <f>C10+1</f>
        <v>50001</v>
      </c>
      <c r="C11" s="9">
        <v>100000</v>
      </c>
      <c r="D11" s="10">
        <v>0</v>
      </c>
      <c r="G11">
        <v>0</v>
      </c>
      <c r="K11">
        <f>L10+1</f>
        <v>50001</v>
      </c>
      <c r="L11" s="9">
        <v>100000</v>
      </c>
      <c r="M11" s="10">
        <v>0</v>
      </c>
      <c r="P11">
        <v>0</v>
      </c>
      <c r="R11" s="6"/>
    </row>
    <row r="12" spans="1:18">
      <c r="B12" s="3" t="s">
        <v>94</v>
      </c>
      <c r="E12" s="9">
        <v>62.5</v>
      </c>
      <c r="F12" s="3" t="s">
        <v>95</v>
      </c>
      <c r="K12" s="3" t="s">
        <v>94</v>
      </c>
      <c r="N12" s="9">
        <v>0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6" spans="4:4">
      <c r="D26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2"/>
  <sheetViews>
    <sheetView workbookViewId="0">
      <selection activeCell="B6" sqref="B6:B11"/>
    </sheetView>
  </sheetViews>
  <sheetFormatPr defaultRowHeight="12.75"/>
  <sheetData>
    <row r="1" spans="1:18">
      <c r="A1" s="31" t="s">
        <v>72</v>
      </c>
    </row>
    <row r="2" spans="1:18">
      <c r="B2" s="1" t="s">
        <v>93</v>
      </c>
      <c r="K2" s="1" t="s">
        <v>98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>
        <v>1</v>
      </c>
      <c r="L6" s="9">
        <v>1000</v>
      </c>
      <c r="M6" s="10">
        <v>0</v>
      </c>
      <c r="P6"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</v>
      </c>
      <c r="P7">
        <v>0</v>
      </c>
      <c r="R7" s="6"/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</v>
      </c>
      <c r="P8">
        <v>0</v>
      </c>
    </row>
    <row r="9" spans="1:18">
      <c r="B9">
        <f>C8+0.01</f>
        <v>2000.01</v>
      </c>
      <c r="C9" s="9">
        <v>3000</v>
      </c>
      <c r="D9" s="10">
        <v>0</v>
      </c>
      <c r="G9">
        <v>0</v>
      </c>
      <c r="K9">
        <f>L8+0.01</f>
        <v>2000.01</v>
      </c>
      <c r="L9" s="9">
        <v>3000</v>
      </c>
      <c r="M9" s="10">
        <v>0</v>
      </c>
      <c r="P9">
        <v>0</v>
      </c>
    </row>
    <row r="10" spans="1:18">
      <c r="B10">
        <f>C9+1</f>
        <v>3001</v>
      </c>
      <c r="C10" s="9">
        <v>50000</v>
      </c>
      <c r="D10" s="10">
        <v>0</v>
      </c>
      <c r="G10">
        <v>0</v>
      </c>
      <c r="K10">
        <f>L9+1</f>
        <v>3001</v>
      </c>
      <c r="L10" s="9">
        <v>50000</v>
      </c>
      <c r="M10" s="10">
        <v>0</v>
      </c>
      <c r="P10">
        <v>0</v>
      </c>
    </row>
    <row r="11" spans="1:18">
      <c r="B11">
        <f>C10+1</f>
        <v>50001</v>
      </c>
      <c r="C11" s="9">
        <v>100000</v>
      </c>
      <c r="D11" s="10">
        <v>0</v>
      </c>
      <c r="G11">
        <v>0</v>
      </c>
      <c r="K11">
        <f>L10+1</f>
        <v>50001</v>
      </c>
      <c r="L11" s="9">
        <v>100000</v>
      </c>
      <c r="M11" s="10">
        <v>0</v>
      </c>
      <c r="P11">
        <v>0</v>
      </c>
    </row>
    <row r="12" spans="1:18">
      <c r="B12" s="3" t="s">
        <v>94</v>
      </c>
      <c r="E12" s="9">
        <v>62.5</v>
      </c>
      <c r="F12" s="3" t="s">
        <v>95</v>
      </c>
      <c r="K12" s="3" t="s">
        <v>94</v>
      </c>
      <c r="N12" s="9">
        <v>0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2" spans="5:5">
      <c r="E22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3"/>
  <sheetViews>
    <sheetView topLeftCell="A4" zoomScaleNormal="100" workbookViewId="0">
      <selection activeCell="G22" sqref="G22"/>
    </sheetView>
  </sheetViews>
  <sheetFormatPr defaultRowHeight="12.75"/>
  <cols>
    <col min="3" max="3" width="10.28515625" bestFit="1" customWidth="1"/>
  </cols>
  <sheetData>
    <row r="1" spans="1:18">
      <c r="A1" s="30" t="s">
        <v>33</v>
      </c>
      <c r="B1" t="s">
        <v>110</v>
      </c>
    </row>
    <row r="2" spans="1:18">
      <c r="B2" s="1" t="s">
        <v>93</v>
      </c>
      <c r="K2" s="1" t="s">
        <v>98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  <c r="R4" s="6"/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1.07</v>
      </c>
      <c r="C6" s="9">
        <v>265.97000000000003</v>
      </c>
      <c r="D6" s="10">
        <v>0</v>
      </c>
      <c r="G6">
        <f>IF(E14&lt;B7,IF(E14&gt;B6,D6*E14,0),D6*C6)</f>
        <v>0</v>
      </c>
      <c r="K6">
        <v>1.07</v>
      </c>
      <c r="L6" s="9">
        <v>265.97000000000003</v>
      </c>
      <c r="M6" s="10">
        <v>0.5</v>
      </c>
      <c r="P6">
        <f>IF(N14&lt;K7,IF(N14&gt;K6,M6*N14,0),M6*L6)</f>
        <v>0</v>
      </c>
    </row>
    <row r="7" spans="1:18">
      <c r="B7">
        <v>265.98</v>
      </c>
      <c r="C7" s="9">
        <v>1063.8800000000001</v>
      </c>
      <c r="D7" s="10">
        <v>0.5</v>
      </c>
      <c r="G7">
        <f>IF(E14&lt;B8,IF(E14&gt;C6,D7*(E14-C6)+(D6*C6),0),(D7*(C7-C6))+(D6*C6))</f>
        <v>0</v>
      </c>
      <c r="K7">
        <v>265.98</v>
      </c>
      <c r="L7" s="9">
        <v>1063.8800000000001</v>
      </c>
      <c r="M7" s="10">
        <v>0.5</v>
      </c>
      <c r="P7">
        <f>IF(N14&lt;K8,IF(N14&gt;L6,M7*(N14-L6)+(M6*L6),0),(M7*(L7-L6))+(M6*L6))</f>
        <v>0</v>
      </c>
    </row>
    <row r="8" spans="1:18">
      <c r="B8">
        <v>1063.8900000000001</v>
      </c>
      <c r="C8" s="9">
        <v>1595.82</v>
      </c>
      <c r="D8" s="10">
        <v>0.4</v>
      </c>
      <c r="G8">
        <f>IF(E14&lt;B9,IF(E14&gt;C7,D8*(E14-C7)+D7*(C7-C6)+D6*C6,0),D8*(C8-C7)+D7*(C7-C6)+D6*C6)</f>
        <v>0</v>
      </c>
      <c r="K8">
        <v>1063.8900000000001</v>
      </c>
      <c r="L8" s="9">
        <v>1595.82</v>
      </c>
      <c r="M8" s="10">
        <v>0.4</v>
      </c>
      <c r="P8">
        <f>IF(N14&lt;K9,IF(N14&gt;L7,M8*(N14-L7)+M7*(L7-L6)+M6*L6,0),M8*(L8-L7)+M7*(L7-L6)+M6*L6)</f>
        <v>0</v>
      </c>
    </row>
    <row r="9" spans="1:18">
      <c r="B9">
        <v>1595.83</v>
      </c>
      <c r="C9" s="9">
        <v>2127.77</v>
      </c>
      <c r="D9" s="10">
        <v>0.3</v>
      </c>
      <c r="G9">
        <f>IF(E14&lt;B10,IF(E14&gt;C8,D9*(E14-C8)+D8*(C8-C7)+D7*(C7-C6)+D6*C6,0),D9*(C9-C8)+D8*(C8-C7)+D7*(C7-C6)+D6*C6)</f>
        <v>0</v>
      </c>
      <c r="K9">
        <v>1595.83</v>
      </c>
      <c r="L9" s="9">
        <v>2127.77</v>
      </c>
      <c r="M9" s="10">
        <v>0.3</v>
      </c>
      <c r="P9">
        <f>IF(N14&lt;K10,IF(N14&gt;L8,M9*(N14-L8)+M8*(L8-L7)+M7*(L7-L6)+M6*L6,0),M9*(L9-L8)+M8*(L8-L7)+M7*(L7-L6)+M6*L6)</f>
        <v>0</v>
      </c>
    </row>
    <row r="10" spans="1:18">
      <c r="B10">
        <v>2127.7800000000002</v>
      </c>
      <c r="C10" s="9">
        <v>3191.65</v>
      </c>
      <c r="D10" s="10">
        <v>0.2</v>
      </c>
      <c r="G10">
        <f>IF(E14&lt;B11,IF(E14&gt;C9,D10*(E14-C9)+D9*(C9-C8)+D8*(C8-C7)+D7*(C7-C6)+D6*C6,0),D10*(C10-C9)+D9*(C9-C8)+D8*(C8-C7)+D7*(C7-C6)+D6*C6)</f>
        <v>0</v>
      </c>
      <c r="K10">
        <v>2127.7800000000002</v>
      </c>
      <c r="L10" s="9">
        <v>3191.65</v>
      </c>
      <c r="M10" s="10">
        <v>0.2</v>
      </c>
      <c r="P10">
        <f>IF(N14&lt;K11,IF(N14&gt;L9,M10*(N14-L9)+M9*(L9-L8)+M8*(L8-L7)+M7*(L7-L6)+M6*L6,0),M10*(L10-L9)+M9*(L9-L8)+M8*(L8-L7)+M7*(L7-L6)+M6*L6)</f>
        <v>0</v>
      </c>
    </row>
    <row r="11" spans="1:18">
      <c r="B11">
        <f t="shared" ref="B11:B12" si="0">C10+0.01</f>
        <v>3191.6600000000003</v>
      </c>
      <c r="C11" s="9">
        <v>4255.53</v>
      </c>
      <c r="D11" s="10">
        <v>0.1</v>
      </c>
      <c r="G11" s="16">
        <f>IF(E14&lt;B12,IF(E14&gt;C10,D11*(E14-C10)+D10*(C10-C9)+D9*(C9-C8)+D8*(C8-C7)+D7*(C7-C6)+D6*C6,0),D11*(C11-C10)+D10*(C10-C9)+D9*(C9-C8)+D8*(C8-C7)+D7*(C7-C6)+D6*C6)</f>
        <v>0</v>
      </c>
      <c r="K11">
        <f t="shared" ref="K11:K12" si="1">L10+0.01</f>
        <v>3191.6600000000003</v>
      </c>
      <c r="L11" s="9">
        <v>4255.53</v>
      </c>
      <c r="M11" s="10">
        <v>0.1</v>
      </c>
      <c r="P11" s="16">
        <f>IF(N14&lt;K12,IF(N14&gt;L10,M11*(N14-L10)+M10*(L10-L9)+M9*(L9-L8)+M8*(L8-L7)+M7*(L7-L6)+M6*L6,0),M11*(L11-L10)+M10*(L10-L9)+M9*(L9-L8)+M8*(L8-L7)+M7*(L7-L6)+M6*L6)</f>
        <v>0</v>
      </c>
    </row>
    <row r="12" spans="1:18">
      <c r="B12">
        <f t="shared" si="0"/>
        <v>4255.54</v>
      </c>
      <c r="C12" s="9">
        <v>40000</v>
      </c>
      <c r="D12" s="10">
        <v>0</v>
      </c>
      <c r="G12">
        <v>0</v>
      </c>
      <c r="K12">
        <f t="shared" si="1"/>
        <v>4255.54</v>
      </c>
      <c r="L12" s="9">
        <v>40000</v>
      </c>
      <c r="M12" s="10">
        <v>0</v>
      </c>
      <c r="P12">
        <v>0</v>
      </c>
    </row>
    <row r="13" spans="1:18">
      <c r="B13" s="3" t="s">
        <v>94</v>
      </c>
      <c r="E13" s="9">
        <v>0</v>
      </c>
      <c r="F13" s="3" t="s">
        <v>95</v>
      </c>
      <c r="K13" s="3" t="s">
        <v>94</v>
      </c>
      <c r="N13" s="9">
        <v>0</v>
      </c>
      <c r="O13" s="3" t="s">
        <v>95</v>
      </c>
    </row>
    <row r="14" spans="1:18">
      <c r="B14" s="3" t="s">
        <v>96</v>
      </c>
      <c r="E14" s="8">
        <f>+Berekening!C6</f>
        <v>0</v>
      </c>
      <c r="F14" s="3" t="s">
        <v>95</v>
      </c>
      <c r="H14" t="s">
        <v>111</v>
      </c>
      <c r="K14" s="3" t="s">
        <v>96</v>
      </c>
      <c r="N14" s="8">
        <f>+Berekening!C6</f>
        <v>0</v>
      </c>
      <c r="O14" s="3" t="s">
        <v>95</v>
      </c>
    </row>
    <row r="16" spans="1:18" ht="15">
      <c r="D16" s="12" t="s">
        <v>97</v>
      </c>
      <c r="E16" s="11">
        <f>IF(MAX(G6:G11)&gt;=E13,MAX(G6:G11),0)</f>
        <v>0</v>
      </c>
      <c r="F16" s="3" t="s">
        <v>95</v>
      </c>
      <c r="M16" s="12" t="s">
        <v>97</v>
      </c>
      <c r="N16" s="11">
        <f>IF(MAX(P6:P11)&gt;=N13,MAX(P6:P11),0)</f>
        <v>0</v>
      </c>
      <c r="O16" s="3" t="s">
        <v>95</v>
      </c>
    </row>
    <row r="22" spans="2:8">
      <c r="C22" s="3"/>
      <c r="H22" t="s">
        <v>111</v>
      </c>
    </row>
    <row r="23" spans="2:8">
      <c r="C23" s="1"/>
    </row>
    <row r="24" spans="2:8">
      <c r="B24" s="1"/>
    </row>
    <row r="28" spans="2:8">
      <c r="C28" s="32"/>
    </row>
    <row r="29" spans="2:8">
      <c r="C29" s="32"/>
    </row>
    <row r="30" spans="2:8">
      <c r="C30" s="32"/>
    </row>
    <row r="31" spans="2:8">
      <c r="C31" s="32"/>
    </row>
    <row r="32" spans="2:8">
      <c r="C32" s="32"/>
    </row>
    <row r="33" spans="3:6">
      <c r="C33" s="32"/>
    </row>
    <row r="34" spans="3:6">
      <c r="C34" s="5"/>
    </row>
    <row r="35" spans="3:6">
      <c r="C35" s="32"/>
    </row>
    <row r="36" spans="3:6">
      <c r="C36" s="32"/>
    </row>
    <row r="37" spans="3:6">
      <c r="C37" s="32"/>
    </row>
    <row r="38" spans="3:6">
      <c r="C38" s="32"/>
    </row>
    <row r="39" spans="3:6">
      <c r="C39" s="32"/>
    </row>
    <row r="40" spans="3:6">
      <c r="C40" s="32"/>
    </row>
    <row r="41" spans="3:6">
      <c r="C41" s="5"/>
    </row>
    <row r="42" spans="3:6">
      <c r="C42" s="5"/>
    </row>
    <row r="43" spans="3:6">
      <c r="F43" s="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5"/>
  <sheetViews>
    <sheetView workbookViewId="0">
      <selection activeCell="N13" sqref="N13"/>
    </sheetView>
  </sheetViews>
  <sheetFormatPr defaultRowHeight="12.75"/>
  <cols>
    <col min="4" max="4" width="10.28515625" bestFit="1" customWidth="1"/>
  </cols>
  <sheetData>
    <row r="1" spans="1:16">
      <c r="A1" s="30" t="s">
        <v>16</v>
      </c>
      <c r="I1" s="3"/>
      <c r="J1" s="3"/>
      <c r="L1" s="3"/>
    </row>
    <row r="2" spans="1:16">
      <c r="B2" s="1" t="s">
        <v>93</v>
      </c>
      <c r="K2" s="1" t="s">
        <v>98</v>
      </c>
    </row>
    <row r="4" spans="1:16">
      <c r="B4" t="s">
        <v>100</v>
      </c>
      <c r="G4" s="3" t="s">
        <v>101</v>
      </c>
      <c r="K4" s="3" t="s">
        <v>102</v>
      </c>
      <c r="P4" s="3" t="s">
        <v>101</v>
      </c>
    </row>
    <row r="5" spans="1:16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6">
      <c r="B6">
        <v>1</v>
      </c>
      <c r="C6" s="9">
        <v>1000</v>
      </c>
      <c r="D6" s="10">
        <v>0.5</v>
      </c>
      <c r="G6">
        <f>IF(E13&lt;B7,IF(E13&gt;B6,D6*E13,0),D6*C6)</f>
        <v>0</v>
      </c>
      <c r="K6">
        <v>1</v>
      </c>
      <c r="L6" s="9">
        <v>500</v>
      </c>
      <c r="M6" s="10">
        <v>1</v>
      </c>
      <c r="P6">
        <f>IF(N13&lt;K7,IF(N13&gt;K6,M6*N13,0),M6*L6)</f>
        <v>0</v>
      </c>
    </row>
    <row r="7" spans="1:16">
      <c r="B7">
        <f>C6+1</f>
        <v>1001</v>
      </c>
      <c r="C7" s="9">
        <v>1500</v>
      </c>
      <c r="D7" s="10">
        <v>0.4</v>
      </c>
      <c r="G7">
        <f>IF(E13&lt;B8,IF(E13&gt;C6,D7*(E13-C6)+(D6*C6),0),(D7*(C7-C6))+(D6*C6))</f>
        <v>0</v>
      </c>
      <c r="K7">
        <f>L6+1</f>
        <v>501</v>
      </c>
      <c r="L7" s="9">
        <v>1000</v>
      </c>
      <c r="M7" s="10">
        <v>0.5</v>
      </c>
      <c r="P7">
        <f>IF(N13&lt;K8,IF(N13&gt;L6,M7*(N13-L6)+(M6*L6),0),(M7*(L7-L6))+(M6*L6))</f>
        <v>0</v>
      </c>
    </row>
    <row r="8" spans="1:16">
      <c r="B8">
        <f>C7+1</f>
        <v>1501</v>
      </c>
      <c r="C8" s="9">
        <v>2000</v>
      </c>
      <c r="D8" s="10">
        <v>0.3</v>
      </c>
      <c r="G8">
        <f>IF(E13&lt;B9,IF(E13&gt;C7,D8*(E13-C7)+D7*(C7-C6)+D6*C6,0),D8*(C8-C7)+D7*(C7-C6)+D6*C6)</f>
        <v>0</v>
      </c>
      <c r="K8">
        <f>L7+1</f>
        <v>1001</v>
      </c>
      <c r="L8" s="9">
        <v>1500</v>
      </c>
      <c r="M8" s="10">
        <v>0.4</v>
      </c>
      <c r="P8">
        <f>IF(N13&lt;K9,IF(N13&gt;L7,M8*(N13-L7)+M7*(L7-L6)+M6*L6,0),M8*(L8-L7)+M7*(L7-L6)+M6*L6)</f>
        <v>0</v>
      </c>
    </row>
    <row r="9" spans="1:16">
      <c r="B9">
        <f>C8+1</f>
        <v>2001</v>
      </c>
      <c r="C9" s="9">
        <v>3000</v>
      </c>
      <c r="D9" s="10">
        <v>0.2</v>
      </c>
      <c r="G9">
        <f>IF(E13&lt;B10,IF(E13&gt;C8,D9*(E13-C8)+D8*(C8-C7)+D7*(C7-C6)+D6*C6,0),D9*(C9-C8)+D8*(C8-C7)+D7*(C7-C6)+D6*C6)</f>
        <v>0</v>
      </c>
      <c r="K9">
        <f>L8+1</f>
        <v>1501</v>
      </c>
      <c r="L9" s="9">
        <v>2000</v>
      </c>
      <c r="M9" s="10">
        <v>0.3</v>
      </c>
      <c r="P9">
        <f>IF(N13&lt;K10,IF(N13&gt;L8,M9*(N13-L8)+M8*(L8-L7)+M7*(L7-L6)+M6*L6,0),M9*(L9-L8)+M8*(L8-L7)+M7*(L7-L6)+M6*L6)</f>
        <v>0</v>
      </c>
    </row>
    <row r="10" spans="1:16">
      <c r="B10">
        <f>C9+1</f>
        <v>3001</v>
      </c>
      <c r="C10" s="9">
        <v>50000</v>
      </c>
      <c r="D10" s="10">
        <v>0</v>
      </c>
      <c r="G10">
        <v>0</v>
      </c>
      <c r="K10">
        <f>L9+1</f>
        <v>2001</v>
      </c>
      <c r="L10" s="9">
        <v>3000</v>
      </c>
      <c r="M10" s="10">
        <v>0.2</v>
      </c>
      <c r="P10">
        <f>IF(N13&lt;K11,IF(N13&gt;L9,M10*(N13-L9)+M9*(L9-L8)+M8*(L8-L7)+M7*(L7-L6)+M6*L6,0),M10*(L10-L9)+M9*(L9-L8)+M8*(L8-L7)+M7*(L7-L6)+M6*L6)</f>
        <v>0</v>
      </c>
    </row>
    <row r="11" spans="1:16">
      <c r="B11">
        <f>C10+1</f>
        <v>50001</v>
      </c>
      <c r="C11" s="9">
        <v>100000</v>
      </c>
      <c r="D11" s="10">
        <v>0</v>
      </c>
      <c r="G11">
        <v>0</v>
      </c>
      <c r="K11">
        <f>L10+1</f>
        <v>3001</v>
      </c>
      <c r="L11" s="9">
        <v>40000</v>
      </c>
      <c r="M11" s="10">
        <v>0</v>
      </c>
      <c r="P11">
        <v>0</v>
      </c>
    </row>
    <row r="12" spans="1:16">
      <c r="B12" s="3" t="s">
        <v>94</v>
      </c>
      <c r="E12" s="9">
        <v>60</v>
      </c>
      <c r="F12" s="3" t="s">
        <v>95</v>
      </c>
      <c r="K12" s="3" t="s">
        <v>94</v>
      </c>
      <c r="N12" s="9">
        <v>60</v>
      </c>
      <c r="O12" s="3" t="s">
        <v>95</v>
      </c>
    </row>
    <row r="13" spans="1:16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6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7"/>
  <sheetViews>
    <sheetView workbookViewId="0">
      <selection activeCell="K4" sqref="K4:P15"/>
    </sheetView>
  </sheetViews>
  <sheetFormatPr defaultRowHeight="12.75"/>
  <sheetData>
    <row r="1" spans="1:18">
      <c r="A1" s="30" t="s">
        <v>65</v>
      </c>
      <c r="D1" s="5"/>
    </row>
    <row r="2" spans="1:18">
      <c r="B2" s="1" t="s">
        <v>93</v>
      </c>
      <c r="K2" s="1" t="s">
        <v>98</v>
      </c>
      <c r="P2" t="s">
        <v>109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  <c r="Q5" s="5"/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>
        <v>1</v>
      </c>
      <c r="L6" s="9">
        <v>1000</v>
      </c>
      <c r="M6" s="10">
        <v>0</v>
      </c>
      <c r="P6"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</v>
      </c>
      <c r="P7">
        <v>0</v>
      </c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</v>
      </c>
      <c r="P8">
        <v>0</v>
      </c>
    </row>
    <row r="9" spans="1:18">
      <c r="B9">
        <f>C8+0.01</f>
        <v>2000.01</v>
      </c>
      <c r="C9" s="9">
        <v>3000</v>
      </c>
      <c r="D9" s="10">
        <v>0</v>
      </c>
      <c r="G9">
        <v>0</v>
      </c>
      <c r="K9">
        <f>L8+0.01</f>
        <v>2000.01</v>
      </c>
      <c r="L9" s="9">
        <v>3000</v>
      </c>
      <c r="M9" s="10">
        <v>0</v>
      </c>
      <c r="P9">
        <v>0</v>
      </c>
    </row>
    <row r="10" spans="1:18">
      <c r="B10">
        <f>C9+1</f>
        <v>3001</v>
      </c>
      <c r="C10" s="9">
        <v>50000</v>
      </c>
      <c r="D10" s="10">
        <v>0</v>
      </c>
      <c r="G10">
        <v>0</v>
      </c>
      <c r="K10">
        <f>L9+1</f>
        <v>3001</v>
      </c>
      <c r="L10" s="9">
        <v>50000</v>
      </c>
      <c r="M10" s="10">
        <v>0</v>
      </c>
      <c r="P10">
        <v>0</v>
      </c>
    </row>
    <row r="11" spans="1:18">
      <c r="B11">
        <f>C10+1</f>
        <v>50001</v>
      </c>
      <c r="C11" s="9">
        <v>100000</v>
      </c>
      <c r="D11" s="10">
        <v>0</v>
      </c>
      <c r="G11">
        <v>0</v>
      </c>
      <c r="K11">
        <f>L10+1</f>
        <v>50001</v>
      </c>
      <c r="L11" s="9">
        <v>100000</v>
      </c>
      <c r="M11" s="10">
        <v>0</v>
      </c>
      <c r="P11">
        <v>0</v>
      </c>
    </row>
    <row r="12" spans="1:18">
      <c r="B12" s="3" t="s">
        <v>94</v>
      </c>
      <c r="E12" s="9">
        <v>0</v>
      </c>
      <c r="F12" s="3" t="s">
        <v>95</v>
      </c>
      <c r="K12" s="3" t="s">
        <v>94</v>
      </c>
      <c r="N12" s="9">
        <v>0</v>
      </c>
      <c r="O12" s="3" t="s">
        <v>95</v>
      </c>
      <c r="R12" s="6"/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2" spans="3:12">
      <c r="L22" s="3"/>
    </row>
    <row r="23" spans="3:12">
      <c r="L23" s="3"/>
    </row>
    <row r="24" spans="3:12" ht="15">
      <c r="C24" s="29"/>
      <c r="L24" s="3"/>
    </row>
    <row r="25" spans="3:12">
      <c r="L25" s="3"/>
    </row>
    <row r="26" spans="3:12">
      <c r="C26" s="3"/>
      <c r="L26" s="3"/>
    </row>
    <row r="27" spans="3:12">
      <c r="C27" s="3"/>
      <c r="L27" s="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6"/>
  <sheetViews>
    <sheetView workbookViewId="0">
      <selection activeCell="N13" sqref="N13"/>
    </sheetView>
  </sheetViews>
  <sheetFormatPr defaultRowHeight="12.75"/>
  <sheetData>
    <row r="1" spans="1:18">
      <c r="A1" s="30" t="s">
        <v>40</v>
      </c>
      <c r="D1" s="5"/>
    </row>
    <row r="2" spans="1:18">
      <c r="B2" s="1" t="s">
        <v>93</v>
      </c>
      <c r="K2" s="1" t="s">
        <v>98</v>
      </c>
      <c r="P2" t="s">
        <v>109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  <c r="Q5" s="5"/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>
        <v>1</v>
      </c>
      <c r="L6" s="9">
        <v>1000</v>
      </c>
      <c r="M6" s="10">
        <v>0.5</v>
      </c>
      <c r="P6">
        <f>IF(N13&lt;K7,IF(N13&gt;K6,M6*N13,0),M6*L6)</f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0.2</v>
      </c>
      <c r="P7">
        <f>IF(N13&lt;K8,IF(N13&gt;L6,M7*(N13-L6)+(M6*L6),0),(M7*(L7-L6))+(M6*L6))</f>
        <v>0</v>
      </c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0.15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3000</v>
      </c>
      <c r="D9" s="10">
        <v>0</v>
      </c>
      <c r="G9">
        <v>0</v>
      </c>
      <c r="K9">
        <f>L8+0.01</f>
        <v>2000.01</v>
      </c>
      <c r="L9" s="9">
        <v>3000</v>
      </c>
      <c r="M9" s="10">
        <v>0</v>
      </c>
      <c r="P9">
        <v>0</v>
      </c>
    </row>
    <row r="10" spans="1:18">
      <c r="B10">
        <f>C9+1</f>
        <v>3001</v>
      </c>
      <c r="C10" s="9">
        <v>50000</v>
      </c>
      <c r="D10" s="10">
        <v>0</v>
      </c>
      <c r="G10">
        <v>0</v>
      </c>
      <c r="K10">
        <f>L9+1</f>
        <v>3001</v>
      </c>
      <c r="L10" s="9">
        <v>50000</v>
      </c>
      <c r="M10" s="10">
        <v>0</v>
      </c>
      <c r="P10">
        <v>0</v>
      </c>
    </row>
    <row r="11" spans="1:18">
      <c r="B11">
        <f>C10+1</f>
        <v>50001</v>
      </c>
      <c r="C11" s="9">
        <v>100000</v>
      </c>
      <c r="D11" s="10">
        <v>0</v>
      </c>
      <c r="G11">
        <v>0</v>
      </c>
      <c r="K11">
        <f>L10+1</f>
        <v>50001</v>
      </c>
      <c r="L11" s="9">
        <v>100000</v>
      </c>
      <c r="M11" s="10">
        <v>0</v>
      </c>
      <c r="P11">
        <v>0</v>
      </c>
    </row>
    <row r="12" spans="1:18">
      <c r="B12" s="3" t="s">
        <v>94</v>
      </c>
      <c r="E12" s="9">
        <v>62.5</v>
      </c>
      <c r="F12" s="3" t="s">
        <v>95</v>
      </c>
      <c r="K12" s="3" t="s">
        <v>94</v>
      </c>
      <c r="N12" s="9">
        <v>0</v>
      </c>
      <c r="O12" s="3" t="s">
        <v>95</v>
      </c>
      <c r="R12" s="6"/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0" spans="4:4" s="3" customFormat="1"/>
    <row r="21" spans="4:4" s="3" customFormat="1"/>
    <row r="22" spans="4:4" s="3" customFormat="1"/>
    <row r="23" spans="4:4" s="3" customFormat="1"/>
    <row r="24" spans="4:4" s="3" customFormat="1">
      <c r="D24" s="1"/>
    </row>
    <row r="25" spans="4:4" s="3" customFormat="1"/>
    <row r="26" spans="4:4" s="3" customFormat="1" ht="13.5" customHeight="1"/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7"/>
  <sheetViews>
    <sheetView workbookViewId="0">
      <selection activeCell="N13" sqref="N13"/>
    </sheetView>
  </sheetViews>
  <sheetFormatPr defaultRowHeight="12.75"/>
  <sheetData>
    <row r="1" spans="1:18">
      <c r="A1" s="30" t="s">
        <v>89</v>
      </c>
      <c r="D1" s="5"/>
    </row>
    <row r="2" spans="1:18">
      <c r="B2" s="1" t="s">
        <v>93</v>
      </c>
      <c r="K2" s="1" t="s">
        <v>98</v>
      </c>
      <c r="P2" t="s">
        <v>109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  <c r="Q4" s="5"/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>
        <v>1</v>
      </c>
      <c r="L6" s="9">
        <v>1000</v>
      </c>
      <c r="M6" s="10">
        <v>0</v>
      </c>
      <c r="P6">
        <f>IF(N13&lt;K7,IF(N13&gt;K6,M6*N13,0),M6*L6)</f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</v>
      </c>
      <c r="P7">
        <f>IF(N13&lt;K8,IF(N13&gt;L6,M7*(N13-L6)+(M6*L6),0),(M7*(L7-L6))+(M6*L6))</f>
        <v>0</v>
      </c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3000</v>
      </c>
      <c r="D9" s="10">
        <v>0</v>
      </c>
      <c r="G9">
        <f>IF(E13&lt;B10,IF(E13&gt;C8,D9*(E13-C8)+D8*(C8-C7)+D7*(C7-C6)+D6*C6,0),D9*(C9-C8)+D8*(C8-C7)+D7*(C7-C6)+D6*C6)</f>
        <v>0</v>
      </c>
      <c r="K9">
        <f>L8+0.01</f>
        <v>2000.01</v>
      </c>
      <c r="L9" s="9">
        <v>3000</v>
      </c>
      <c r="M9" s="10">
        <v>0</v>
      </c>
      <c r="P9">
        <f>IF(N13&lt;K10,IF(N13&gt;L8,M9*(N13-L8)+M8*(L8-L7)+M7*(L7-L6)+M6*L6,0),M9*(L9-L8)+M8*(L8-L7)+M7*(L7-L6)+M6*L6)</f>
        <v>0</v>
      </c>
    </row>
    <row r="10" spans="1:18">
      <c r="B10">
        <f>C9+1</f>
        <v>3001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f>L9+1</f>
        <v>3001</v>
      </c>
      <c r="L10" s="9">
        <v>50000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  <c r="R11" s="6"/>
    </row>
    <row r="12" spans="1:18">
      <c r="B12" s="3" t="s">
        <v>94</v>
      </c>
      <c r="E12" s="9">
        <v>62.5</v>
      </c>
      <c r="F12" s="3" t="s">
        <v>95</v>
      </c>
      <c r="K12" s="3" t="s">
        <v>94</v>
      </c>
      <c r="N12" s="9">
        <v>0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0" spans="1:19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9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S22" s="6"/>
    </row>
    <row r="23" spans="1:19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9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9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9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9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DA81-5CCF-413C-8FB0-7795E4B93CD0}">
  <dimension ref="A1:F8"/>
  <sheetViews>
    <sheetView workbookViewId="0">
      <selection activeCell="E8" sqref="E8"/>
    </sheetView>
  </sheetViews>
  <sheetFormatPr defaultRowHeight="12.75"/>
  <sheetData>
    <row r="1" spans="1:6">
      <c r="A1" s="31" t="s">
        <v>31</v>
      </c>
    </row>
    <row r="2" spans="1:6">
      <c r="B2" s="1" t="s">
        <v>93</v>
      </c>
    </row>
    <row r="4" spans="1:6">
      <c r="C4" s="9"/>
      <c r="D4" s="10"/>
    </row>
    <row r="5" spans="1:6">
      <c r="B5" s="3" t="s">
        <v>94</v>
      </c>
      <c r="E5" s="9">
        <v>5</v>
      </c>
      <c r="F5" s="3" t="s">
        <v>95</v>
      </c>
    </row>
    <row r="6" spans="1:6">
      <c r="B6" s="3" t="s">
        <v>96</v>
      </c>
      <c r="E6" s="8">
        <f>+Berekening!C6</f>
        <v>0</v>
      </c>
      <c r="F6" s="3" t="s">
        <v>95</v>
      </c>
    </row>
    <row r="8" spans="1:6" ht="15">
      <c r="D8" s="12" t="s">
        <v>97</v>
      </c>
      <c r="E8" s="11">
        <v>500</v>
      </c>
      <c r="F8" s="3" t="s">
        <v>95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5"/>
  <sheetViews>
    <sheetView workbookViewId="0">
      <selection activeCell="E13" sqref="E13"/>
    </sheetView>
  </sheetViews>
  <sheetFormatPr defaultRowHeight="12.75"/>
  <sheetData>
    <row r="1" spans="1:18">
      <c r="A1" s="30" t="s">
        <v>68</v>
      </c>
      <c r="B1" t="s">
        <v>107</v>
      </c>
      <c r="D1" s="5"/>
    </row>
    <row r="2" spans="1:18">
      <c r="B2" s="1" t="s">
        <v>93</v>
      </c>
      <c r="K2" s="1" t="s">
        <v>98</v>
      </c>
      <c r="P2" t="s">
        <v>109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  <c r="Q5" s="5"/>
    </row>
    <row r="6" spans="1:18">
      <c r="B6">
        <v>1</v>
      </c>
      <c r="C6" s="9">
        <v>1000</v>
      </c>
      <c r="D6" s="10">
        <v>0.3</v>
      </c>
      <c r="G6">
        <f>IF(E13&lt;B7,IF(E13&gt;B6,D6*E13,0),D6*C6)</f>
        <v>0</v>
      </c>
      <c r="K6">
        <v>1</v>
      </c>
      <c r="L6" s="9">
        <v>1066.97</v>
      </c>
      <c r="M6" s="10">
        <v>0</v>
      </c>
      <c r="P6">
        <f>IF(N13&lt;K7,IF(N13&gt;K6,M6*N13,0),M6*L6)</f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1066.98</v>
      </c>
      <c r="L7" s="9">
        <v>1600.46</v>
      </c>
      <c r="M7" s="10">
        <v>0</v>
      </c>
      <c r="P7">
        <f>IF(N13&lt;K8,IF(N13&gt;L6,M7*(N13-L6)+(M6*L6),0),(M7*(L7-L6))+(M6*L6))</f>
        <v>0</v>
      </c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1600.47</v>
      </c>
      <c r="L8" s="9">
        <v>2133.94</v>
      </c>
      <c r="M8" s="10">
        <v>0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3000</v>
      </c>
      <c r="D9" s="10">
        <v>0</v>
      </c>
      <c r="G9">
        <f>IF(E13&lt;B10,IF(E13&gt;C8,D9*(E13-C8)+D8*(C8-C7)+D7*(C7-C6)+D6*C6,0),D9*(C9-C8)+D8*(C8-C7)+D7*(C7-C6)+D6*C6)</f>
        <v>0</v>
      </c>
      <c r="K9">
        <f>L8+0.01</f>
        <v>2133.9500000000003</v>
      </c>
      <c r="L9" s="9">
        <v>3000</v>
      </c>
      <c r="M9" s="10">
        <v>0</v>
      </c>
      <c r="P9">
        <f>IF(N13&lt;K10,IF(N13&gt;L8,M9*(N13-L8)+M8*(L8-L7)+M7*(L7-L6)+M6*L6,0),M9*(L9-L8)+M8*(L8-L7)+M7*(L7-L6)+M6*L6)</f>
        <v>0</v>
      </c>
    </row>
    <row r="10" spans="1:18">
      <c r="B10">
        <f>C9+1</f>
        <v>3001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f>L9+1</f>
        <v>3001</v>
      </c>
      <c r="L10" s="9">
        <v>50000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18">
      <c r="B12" s="3" t="s">
        <v>94</v>
      </c>
      <c r="E12" s="9">
        <v>62.5</v>
      </c>
      <c r="F12" s="3" t="s">
        <v>95</v>
      </c>
      <c r="K12" s="3" t="s">
        <v>94</v>
      </c>
      <c r="N12" s="9">
        <v>0</v>
      </c>
      <c r="O12" s="3" t="s">
        <v>95</v>
      </c>
      <c r="R12" s="6"/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6"/>
  <sheetViews>
    <sheetView workbookViewId="0">
      <selection activeCell="N13" sqref="N13"/>
    </sheetView>
  </sheetViews>
  <sheetFormatPr defaultRowHeight="12.75"/>
  <sheetData>
    <row r="1" spans="1:18">
      <c r="A1" s="31" t="s">
        <v>59</v>
      </c>
      <c r="B1" t="s">
        <v>107</v>
      </c>
      <c r="D1" s="5"/>
    </row>
    <row r="2" spans="1:18">
      <c r="B2" s="1" t="s">
        <v>93</v>
      </c>
      <c r="K2" s="19" t="s">
        <v>98</v>
      </c>
      <c r="L2" s="18"/>
      <c r="M2" s="18"/>
      <c r="N2" s="18"/>
      <c r="O2" s="18"/>
      <c r="P2" s="18"/>
      <c r="Q2" s="18"/>
    </row>
    <row r="3" spans="1:18">
      <c r="K3" s="18"/>
      <c r="L3" s="18"/>
      <c r="M3" s="18"/>
      <c r="N3" s="18"/>
      <c r="O3" s="18"/>
      <c r="P3" s="18"/>
      <c r="Q3" s="18"/>
    </row>
    <row r="4" spans="1:18">
      <c r="B4" t="s">
        <v>100</v>
      </c>
      <c r="G4" s="3" t="s">
        <v>101</v>
      </c>
      <c r="K4" s="20" t="s">
        <v>102</v>
      </c>
      <c r="L4" s="18"/>
      <c r="M4" s="18"/>
      <c r="N4" s="18"/>
      <c r="O4" s="18"/>
      <c r="P4" s="20" t="s">
        <v>101</v>
      </c>
      <c r="Q4" s="18"/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20" t="s">
        <v>103</v>
      </c>
      <c r="L5" s="20" t="s">
        <v>104</v>
      </c>
      <c r="M5" s="20" t="s">
        <v>105</v>
      </c>
      <c r="N5" s="18"/>
      <c r="O5" s="18"/>
      <c r="P5" s="20" t="s">
        <v>106</v>
      </c>
      <c r="Q5" s="21"/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 s="18">
        <v>1</v>
      </c>
      <c r="L6" s="9">
        <v>1000</v>
      </c>
      <c r="M6" s="23">
        <v>1</v>
      </c>
      <c r="N6" s="18"/>
      <c r="O6" s="18"/>
      <c r="P6" s="18">
        <f>IF(N13&lt;K7,IF(N13&gt;K6,M6*N13,0),M6*L6)</f>
        <v>0</v>
      </c>
      <c r="Q6" s="18"/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 s="18">
        <f>L6+0.01</f>
        <v>1000.01</v>
      </c>
      <c r="L7" s="9">
        <v>1500</v>
      </c>
      <c r="M7" s="23">
        <v>0.2</v>
      </c>
      <c r="N7" s="18"/>
      <c r="O7" s="18"/>
      <c r="P7" s="18">
        <f>IF(N13&lt;K8,IF(N13&gt;L6,M7*(N13-L6)+(M6*L6),0),(M7*(L7-L6))+(M6*L6))</f>
        <v>0</v>
      </c>
      <c r="Q7" s="18"/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 s="18">
        <f>L7+0.01</f>
        <v>1500.01</v>
      </c>
      <c r="L8" s="9">
        <v>2000</v>
      </c>
      <c r="M8" s="23">
        <v>0.15</v>
      </c>
      <c r="N8" s="18"/>
      <c r="O8" s="18"/>
      <c r="P8" s="18">
        <f>IF(N13&lt;K9,IF(N13&gt;L7,M8*(N13-L7)+M7*(L7-L6)+M6*L6,0),M8*(L8-L7)+M7*(L7-L6)+M6*L6)</f>
        <v>0</v>
      </c>
      <c r="Q8" s="18"/>
    </row>
    <row r="9" spans="1:18">
      <c r="B9">
        <f>C8+0.01</f>
        <v>2000.01</v>
      </c>
      <c r="C9" s="9">
        <v>3000</v>
      </c>
      <c r="D9" s="10">
        <v>0</v>
      </c>
      <c r="G9">
        <f>IF(E13&lt;B10,IF(E13&gt;C8,D9*(E13-C8)+D8*(C8-C7)+D7*(C7-C6)+D6*C6,0),D9*(C9-C8)+D8*(C8-C7)+D7*(C7-C6)+D6*C6)</f>
        <v>0</v>
      </c>
      <c r="K9" s="18">
        <f>L8+0.01</f>
        <v>2000.01</v>
      </c>
      <c r="L9" s="22">
        <v>3000</v>
      </c>
      <c r="M9" s="23">
        <v>0</v>
      </c>
      <c r="N9" s="18"/>
      <c r="O9" s="18"/>
      <c r="P9" s="18">
        <f>IF(N13&lt;K10,IF(N13&gt;L8,M9*(N13-L8)+M8*(L8-L7)+M7*(L7-L6)+M6*L6,0),M9*(L9-L8)+M8*(L8-L7)+M7*(L7-L6)+M6*L6)</f>
        <v>0</v>
      </c>
      <c r="Q9" s="18"/>
    </row>
    <row r="10" spans="1:18">
      <c r="B10">
        <f>C9+1</f>
        <v>3001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 s="18">
        <f>L9+1</f>
        <v>3001</v>
      </c>
      <c r="L10" s="22">
        <v>50000</v>
      </c>
      <c r="M10" s="23">
        <v>0</v>
      </c>
      <c r="N10" s="18"/>
      <c r="O10" s="18"/>
      <c r="P10" s="18">
        <f>IF(N13&lt;K11,IF(N13&gt;L9,M10*(N13-L9)+M9*(L9-L8)+M8*(L8-L7)+M7*(L7-L6)+M6*L6,0),M10*(L10-L9)+M9*(L9-L8)+M8*(L8-L7)+M7*(L7-L6)+M6*L6)</f>
        <v>0</v>
      </c>
      <c r="Q10" s="18"/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 s="18">
        <f>L10+1</f>
        <v>50001</v>
      </c>
      <c r="L11" s="22">
        <v>100000</v>
      </c>
      <c r="M11" s="23">
        <v>0</v>
      </c>
      <c r="N11" s="18"/>
      <c r="O11" s="18"/>
      <c r="P11" s="18">
        <f>IF(N13&lt;K12,IF(N13&gt;L10,M11*(N13-L10)+M10*(L10-L9)+M9*(L9-L8)+M8*(L8-L7)+M7*(L7-L6)+M6*L6,0),M11*(L11-L10)+M10*(L10-L9)+M9*(L9-L8)+M8*(L8-L7)+M7*(L7-L6)+M6*L6)</f>
        <v>0</v>
      </c>
      <c r="Q11" s="18"/>
    </row>
    <row r="12" spans="1:18">
      <c r="B12" s="3" t="s">
        <v>94</v>
      </c>
      <c r="E12" s="9">
        <v>62.5</v>
      </c>
      <c r="F12" s="3" t="s">
        <v>95</v>
      </c>
      <c r="K12" s="20" t="s">
        <v>94</v>
      </c>
      <c r="L12" s="18"/>
      <c r="M12" s="18"/>
      <c r="N12" s="22">
        <v>250</v>
      </c>
      <c r="O12" s="20" t="s">
        <v>95</v>
      </c>
      <c r="P12" s="18"/>
      <c r="Q12" s="18"/>
      <c r="R12" s="6"/>
    </row>
    <row r="13" spans="1:18">
      <c r="B13" s="3" t="s">
        <v>96</v>
      </c>
      <c r="E13" s="8">
        <f>+Berekening!C6</f>
        <v>0</v>
      </c>
      <c r="F13" s="3" t="s">
        <v>95</v>
      </c>
      <c r="K13" s="20" t="s">
        <v>96</v>
      </c>
      <c r="L13" s="18"/>
      <c r="M13" s="18"/>
      <c r="N13" s="24">
        <f>+Berekening!C6</f>
        <v>0</v>
      </c>
      <c r="O13" s="20" t="s">
        <v>95</v>
      </c>
      <c r="P13" s="18"/>
      <c r="Q13" s="18"/>
    </row>
    <row r="14" spans="1:18">
      <c r="K14" s="18"/>
      <c r="L14" s="18"/>
      <c r="M14" s="18"/>
      <c r="N14" s="18"/>
      <c r="O14" s="18"/>
      <c r="P14" s="18"/>
      <c r="Q14" s="18"/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K15" s="18"/>
      <c r="L15" s="18"/>
      <c r="M15" s="25" t="s">
        <v>97</v>
      </c>
      <c r="N15" s="26">
        <f>IF(MAX(P6:P10)&gt;=N12,MAX(P6:P10),0)</f>
        <v>0</v>
      </c>
      <c r="O15" s="20" t="s">
        <v>95</v>
      </c>
      <c r="P15" s="18"/>
      <c r="Q15" s="18"/>
    </row>
    <row r="16" spans="1:18">
      <c r="K16" s="18"/>
      <c r="L16" s="18"/>
      <c r="M16" s="18"/>
      <c r="N16" s="18"/>
      <c r="O16" s="18"/>
      <c r="P16" s="18"/>
      <c r="Q16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3AE4-CA17-42D4-89F2-851A665A7F1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8"/>
  <sheetViews>
    <sheetView workbookViewId="0">
      <selection activeCell="E6" sqref="E6"/>
    </sheetView>
  </sheetViews>
  <sheetFormatPr defaultRowHeight="12.75"/>
  <sheetData>
    <row r="1" spans="1:6">
      <c r="A1" s="31" t="s">
        <v>35</v>
      </c>
    </row>
    <row r="2" spans="1:6">
      <c r="B2" s="1" t="s">
        <v>93</v>
      </c>
    </row>
    <row r="4" spans="1:6">
      <c r="C4" s="9"/>
      <c r="D4" s="10"/>
    </row>
    <row r="5" spans="1:6">
      <c r="B5" s="3" t="s">
        <v>94</v>
      </c>
      <c r="E5" s="9">
        <v>250</v>
      </c>
      <c r="F5" s="3" t="s">
        <v>95</v>
      </c>
    </row>
    <row r="6" spans="1:6">
      <c r="B6" s="3" t="s">
        <v>96</v>
      </c>
      <c r="E6" s="8">
        <f>+Berekening!C6</f>
        <v>0</v>
      </c>
      <c r="F6" s="3" t="s">
        <v>95</v>
      </c>
    </row>
    <row r="8" spans="1:6" ht="15">
      <c r="D8" s="12" t="s">
        <v>97</v>
      </c>
      <c r="E8" s="11">
        <f>IF(E6&gt;=E5, (250), (0))</f>
        <v>0</v>
      </c>
      <c r="F8" s="3" t="s">
        <v>95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24"/>
  <sheetViews>
    <sheetView workbookViewId="0">
      <selection activeCell="N13" sqref="N13"/>
    </sheetView>
  </sheetViews>
  <sheetFormatPr defaultRowHeight="12.75"/>
  <sheetData>
    <row r="1" spans="1:18">
      <c r="A1" s="30" t="s">
        <v>42</v>
      </c>
      <c r="C1" t="s">
        <v>107</v>
      </c>
    </row>
    <row r="2" spans="1:18">
      <c r="B2" s="1" t="s">
        <v>93</v>
      </c>
      <c r="K2" s="1" t="s">
        <v>98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1000</v>
      </c>
      <c r="D6" s="10">
        <v>0.4375</v>
      </c>
      <c r="G6">
        <f>IF(E13&lt;B7,IF(E13&gt;B6,D6*E13,0),D6*C6)</f>
        <v>0</v>
      </c>
      <c r="K6">
        <v>1</v>
      </c>
      <c r="L6" s="9">
        <v>250</v>
      </c>
      <c r="M6" s="10">
        <v>1</v>
      </c>
      <c r="P6">
        <f>IF(N13&lt;K7,IF(N13&gt;K6,M6*N13,0),M6*L6)</f>
        <v>0</v>
      </c>
      <c r="R6" s="6"/>
    </row>
    <row r="7" spans="1:18">
      <c r="B7">
        <f>C6+0.01</f>
        <v>1000.01</v>
      </c>
      <c r="C7" s="9">
        <v>1500</v>
      </c>
      <c r="D7" s="10">
        <v>0.35</v>
      </c>
      <c r="G7">
        <f>IF(E13&lt;B8,IF(E13&gt;C6,D7*(E13-C6)+(D6*C6),0),(D7*(C7-C6))+(D6*C6))</f>
        <v>0</v>
      </c>
      <c r="K7">
        <f>L6+0.01</f>
        <v>250.01</v>
      </c>
      <c r="L7" s="9">
        <v>1000</v>
      </c>
      <c r="M7" s="10">
        <v>0.4375</v>
      </c>
      <c r="P7">
        <f>IF(N13&lt;K8,IF(N13&gt;L6,M7*(N13-L6)+(M6*L6),0),(M7*(L7-L6))+(M6*L6))</f>
        <v>0</v>
      </c>
    </row>
    <row r="8" spans="1:18">
      <c r="B8">
        <f>C7+0.01</f>
        <v>1500.01</v>
      </c>
      <c r="C8" s="9">
        <v>2000</v>
      </c>
      <c r="D8" s="10">
        <v>0.26250000000000001</v>
      </c>
      <c r="G8">
        <f>IF(E13&lt;B9,IF(E13&gt;C7,D8*(E13-C7)+D7*(C7-C6)+D6*C6,0),D8*(C8-C7)+D7*(C7-C6)+D6*C6)</f>
        <v>0</v>
      </c>
      <c r="K8">
        <f>L7+0.01</f>
        <v>1000.01</v>
      </c>
      <c r="L8" s="9">
        <v>1500</v>
      </c>
      <c r="M8" s="10">
        <v>0.35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3000</v>
      </c>
      <c r="D9" s="10">
        <v>0</v>
      </c>
      <c r="G9">
        <f>IF(E13&lt;B10,IF(E13&gt;C8,D9*(E13-C8)+D8*(C8-C7)+D7*(C7-C6)+D6*C6,0),D9*(C9-C8)+D8*(C8-C7)+D7*(C7-C6)+D6*C6)</f>
        <v>0</v>
      </c>
      <c r="K9">
        <f>L8+0.01</f>
        <v>1500.01</v>
      </c>
      <c r="L9" s="9">
        <v>2000</v>
      </c>
      <c r="M9" s="10">
        <v>0.26250000000000001</v>
      </c>
      <c r="P9">
        <f>IF(N13&lt;K10,IF(N13&gt;L8,M9*(N13-L8)+M8*(L8-L7)+M7*(L7-L6)+M6*L6,0),M9*(L9-L8)+M8*(L8-L7)+M7*(L7-L6)+M6*L6)</f>
        <v>0</v>
      </c>
    </row>
    <row r="10" spans="1:18">
      <c r="B10">
        <f>C9+1</f>
        <v>3001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f>L9+1</f>
        <v>2001</v>
      </c>
      <c r="L10" s="9">
        <v>50000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18">
      <c r="B12" s="3" t="s">
        <v>94</v>
      </c>
      <c r="E12" s="9">
        <v>109.375</v>
      </c>
      <c r="F12" s="3" t="s">
        <v>95</v>
      </c>
      <c r="K12" s="3" t="s">
        <v>94</v>
      </c>
      <c r="N12" s="9">
        <v>250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7">
        <f>IF(MAX(G6:G10)&gt;=E12,MAX(G6:G10),0)</f>
        <v>0</v>
      </c>
      <c r="F15" s="3" t="s">
        <v>95</v>
      </c>
      <c r="M15" s="12" t="s">
        <v>97</v>
      </c>
      <c r="N15" s="17">
        <f>IF(MAX(P6:P10)&gt;=N12,MAX(P6:P10),0)</f>
        <v>0</v>
      </c>
      <c r="O15" s="3" t="s">
        <v>95</v>
      </c>
    </row>
    <row r="24" spans="2:2">
      <c r="B24" s="1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30"/>
  <sheetViews>
    <sheetView workbookViewId="0">
      <selection activeCell="E12" sqref="E12"/>
    </sheetView>
  </sheetViews>
  <sheetFormatPr defaultRowHeight="12.75"/>
  <cols>
    <col min="4" max="4" width="10.28515625" bestFit="1" customWidth="1"/>
  </cols>
  <sheetData>
    <row r="1" spans="1:20">
      <c r="A1" s="30" t="s">
        <v>26</v>
      </c>
      <c r="B1" t="s">
        <v>112</v>
      </c>
      <c r="I1" s="3"/>
      <c r="J1" s="3"/>
      <c r="L1" s="3"/>
    </row>
    <row r="2" spans="1:20">
      <c r="B2" s="1" t="s">
        <v>93</v>
      </c>
      <c r="K2" s="1" t="s">
        <v>98</v>
      </c>
      <c r="S2" t="s">
        <v>113</v>
      </c>
      <c r="T2">
        <v>1066.97</v>
      </c>
    </row>
    <row r="3" spans="1:20">
      <c r="T3">
        <v>1000</v>
      </c>
    </row>
    <row r="4" spans="1:20">
      <c r="B4" t="s">
        <v>100</v>
      </c>
      <c r="G4" s="3" t="s">
        <v>101</v>
      </c>
      <c r="K4" s="3" t="s">
        <v>102</v>
      </c>
      <c r="P4" s="3" t="s">
        <v>101</v>
      </c>
      <c r="T4">
        <f>T2/T3</f>
        <v>1.06697</v>
      </c>
    </row>
    <row r="5" spans="1:20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20">
      <c r="B6">
        <v>1.07</v>
      </c>
      <c r="C6" s="9">
        <v>1063.8800000000001</v>
      </c>
      <c r="D6" s="10">
        <v>0.5</v>
      </c>
      <c r="G6">
        <f>IF(E13&lt;B7,IF(E13&gt;B6,D6*E13,0),D6*C6)</f>
        <v>0</v>
      </c>
      <c r="K6">
        <v>1.01</v>
      </c>
      <c r="L6" s="9">
        <v>531.94000000000005</v>
      </c>
      <c r="M6" s="10">
        <v>1</v>
      </c>
      <c r="P6">
        <f>IF(N13&lt;K7,IF(N13&gt;K6,M6*N13,0),M6*L6)</f>
        <v>0</v>
      </c>
    </row>
    <row r="7" spans="1:20">
      <c r="B7">
        <v>1063.8900000000001</v>
      </c>
      <c r="C7" s="9">
        <v>1595.82</v>
      </c>
      <c r="D7" s="10">
        <v>0.4</v>
      </c>
      <c r="G7">
        <f>IF(E13&lt;B8,IF(E13&gt;C6,D7*(E13-C6)+(D6*C6),0),(D7*(C7-C6))+(D6*C6))</f>
        <v>0</v>
      </c>
      <c r="K7">
        <v>531.95000000000005</v>
      </c>
      <c r="L7" s="9">
        <v>1063.8800000000001</v>
      </c>
      <c r="M7" s="10">
        <v>0.5</v>
      </c>
      <c r="P7">
        <f>IF(N13&lt;K8,IF(N13&gt;L6,M7*(N13-L6)+(M6*L6),0),(M7*(L7-L6))+(M6*L6))</f>
        <v>0</v>
      </c>
    </row>
    <row r="8" spans="1:20">
      <c r="B8">
        <v>1595.83</v>
      </c>
      <c r="C8" s="9">
        <v>2127.77</v>
      </c>
      <c r="D8" s="10">
        <v>0.3</v>
      </c>
      <c r="G8">
        <f>IF(E13&lt;B9,IF(E13&gt;C7,D8*(E13-C7)+D7*(C7-C6)+D6*C6,0),D8*(C8-C7)+D7*(C7-C6)+D6*C6)</f>
        <v>0</v>
      </c>
      <c r="K8">
        <v>1063.8900000000001</v>
      </c>
      <c r="L8" s="9">
        <v>1595.82</v>
      </c>
      <c r="M8" s="10">
        <v>0.4</v>
      </c>
      <c r="P8">
        <f>IF(N13&lt;K9,IF(N13&gt;L7,M8*(N13-L7)+M7*(L7-L6)+M6*L6,0),M8*(L8-L7)+M7*(L7-L6)+M6*L6)</f>
        <v>0</v>
      </c>
    </row>
    <row r="9" spans="1:20">
      <c r="B9">
        <v>2127.7800000000002</v>
      </c>
      <c r="C9" s="9">
        <v>3191.65</v>
      </c>
      <c r="D9" s="10">
        <v>0.2</v>
      </c>
      <c r="G9">
        <f>IF(E13&lt;B10,IF(E13&gt;C8,D9*(E13-C8)+D8*(C8-C7)+D7*(C7-C6)+D6*C6,0),D9*(C9-C8)+D8*(C8-C7)+D7*(C7-C6)+D6*C6)</f>
        <v>0</v>
      </c>
      <c r="K9">
        <v>1595.83</v>
      </c>
      <c r="L9" s="9">
        <v>2127.77</v>
      </c>
      <c r="M9" s="10">
        <v>0.3</v>
      </c>
      <c r="P9">
        <f>IF(N13&lt;K10,IF(N13&gt;L8,M9*(N13-L8)+M8*(L8-L7)+M7*(L7-L6)+M6*L6,0),M9*(L9-L8)+M8*(L8-L7)+M7*(L7-L6)+M6*L6)</f>
        <v>0</v>
      </c>
    </row>
    <row r="10" spans="1:20">
      <c r="B10">
        <f>C9+0.01</f>
        <v>3191.6600000000003</v>
      </c>
      <c r="C10" s="9">
        <v>4255.53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v>2127.77</v>
      </c>
      <c r="L10" s="9">
        <v>3191.65</v>
      </c>
      <c r="M10" s="10">
        <v>0.2</v>
      </c>
      <c r="P10">
        <f>IF(N13&lt;K11,IF(N13&gt;L9,M10*(N13-L9)+M9*(L9-L8)+M8*(L8-L7)+M7*(L7-L6)+M6*L6,0),M10*(L10-L9)+M9*(L9-L8)+M8*(L8-L7)+M7*(L7-L6)+M6*L6)</f>
        <v>0</v>
      </c>
    </row>
    <row r="11" spans="1:20">
      <c r="B11">
        <f>C10+1</f>
        <v>4256.53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3192.65</v>
      </c>
      <c r="L11" s="9">
        <v>40000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20">
      <c r="B12" s="3" t="s">
        <v>94</v>
      </c>
      <c r="D12" s="8"/>
      <c r="E12" s="9">
        <v>125</v>
      </c>
      <c r="F12" s="3" t="s">
        <v>95</v>
      </c>
      <c r="K12" s="3" t="s">
        <v>94</v>
      </c>
      <c r="N12" s="9">
        <v>250</v>
      </c>
      <c r="O12" s="3" t="s">
        <v>95</v>
      </c>
    </row>
    <row r="13" spans="1:20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20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3" spans="2:6">
      <c r="B23" s="32"/>
      <c r="C23" s="32"/>
    </row>
    <row r="24" spans="2:6">
      <c r="B24" s="32"/>
      <c r="C24" s="32"/>
      <c r="D24" s="32"/>
    </row>
    <row r="25" spans="2:6">
      <c r="B25" s="32"/>
      <c r="C25" s="32"/>
      <c r="D25" s="32"/>
    </row>
    <row r="26" spans="2:6">
      <c r="B26" s="32"/>
      <c r="C26" s="32"/>
      <c r="D26" s="32"/>
    </row>
    <row r="27" spans="2:6">
      <c r="B27" s="32"/>
      <c r="C27" s="32"/>
      <c r="D27" s="32"/>
      <c r="F27" s="1"/>
    </row>
    <row r="28" spans="2:6">
      <c r="C28" s="32"/>
      <c r="D28" s="32"/>
    </row>
    <row r="29" spans="2:6">
      <c r="C29" s="32"/>
      <c r="D29" s="32"/>
    </row>
    <row r="30" spans="2:6">
      <c r="C30" s="32"/>
      <c r="D30" s="32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27"/>
  <sheetViews>
    <sheetView workbookViewId="0">
      <selection activeCell="N13" sqref="N13"/>
    </sheetView>
  </sheetViews>
  <sheetFormatPr defaultRowHeight="12.75"/>
  <sheetData>
    <row r="1" spans="1:18">
      <c r="A1" s="31" t="s">
        <v>50</v>
      </c>
      <c r="D1" s="5"/>
    </row>
    <row r="2" spans="1:18">
      <c r="B2" s="1" t="s">
        <v>93</v>
      </c>
      <c r="K2" s="1" t="s">
        <v>98</v>
      </c>
      <c r="P2" t="s">
        <v>109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  <c r="Q4" s="5"/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250</v>
      </c>
      <c r="D6" s="10">
        <v>0</v>
      </c>
      <c r="G6">
        <f>IF(E13&lt;B7,IF(E13&gt;B6,D6*E13,0),D6*C6)</f>
        <v>0</v>
      </c>
      <c r="K6">
        <v>1</v>
      </c>
      <c r="L6" s="9">
        <v>1000</v>
      </c>
      <c r="M6" s="10">
        <v>1</v>
      </c>
      <c r="P6">
        <f>IF(N13&lt;K7,IF(N13&gt;K6,M6*N13,0),M6*L6)</f>
        <v>0</v>
      </c>
    </row>
    <row r="7" spans="1:18">
      <c r="B7">
        <f>C6+0.01</f>
        <v>250.01</v>
      </c>
      <c r="C7" s="9">
        <v>1000</v>
      </c>
      <c r="D7" s="10">
        <v>1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</v>
      </c>
      <c r="P7">
        <f>IF(N13&lt;K8,IF(N13&gt;L6,M7*(N13-L6)+(M6*L6),0),(M7*(L7-L6))+(M6*L6))</f>
        <v>0</v>
      </c>
    </row>
    <row r="8" spans="1:18">
      <c r="B8">
        <f>C7+0.01</f>
        <v>1000.01</v>
      </c>
      <c r="C8" s="9">
        <v>2000</v>
      </c>
      <c r="D8" s="10">
        <v>0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3000</v>
      </c>
      <c r="D9" s="10">
        <v>0</v>
      </c>
      <c r="G9">
        <f>IF(E13&lt;B10,IF(E13&gt;C8,D9*(E13-C8)+D8*(C8-C7)+D7*(C7-C6)+D6*C6,0),D9*(C9-C8)+D8*(C8-C7)+D7*(C7-C6)+D6*C6)</f>
        <v>0</v>
      </c>
      <c r="K9">
        <f>L8+0.01</f>
        <v>2000.01</v>
      </c>
      <c r="L9" s="9">
        <v>3000</v>
      </c>
      <c r="M9" s="10">
        <v>0</v>
      </c>
      <c r="P9">
        <f>IF(N13&lt;K10,IF(N13&gt;L8,M9*(N13-L8)+M8*(L8-L7)+M7*(L7-L6)+M6*L6,0),M9*(L9-L8)+M8*(L8-L7)+M7*(L7-L6)+M6*L6)</f>
        <v>0</v>
      </c>
    </row>
    <row r="10" spans="1:18">
      <c r="B10">
        <f>C9+1</f>
        <v>3001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f>L9+1</f>
        <v>3001</v>
      </c>
      <c r="L10" s="9">
        <v>50000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  <c r="R11" s="6"/>
    </row>
    <row r="12" spans="1:18">
      <c r="B12" s="3" t="s">
        <v>94</v>
      </c>
      <c r="E12" s="9">
        <v>50</v>
      </c>
      <c r="F12" s="3" t="s">
        <v>95</v>
      </c>
      <c r="K12" s="3" t="s">
        <v>94</v>
      </c>
      <c r="N12" s="9">
        <v>50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4" spans="8:10">
      <c r="H24" s="1"/>
    </row>
    <row r="26" spans="8:10">
      <c r="J26" s="1"/>
    </row>
    <row r="27" spans="8:10">
      <c r="H27" s="1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5"/>
  <sheetViews>
    <sheetView workbookViewId="0">
      <selection activeCell="I22" sqref="I22"/>
    </sheetView>
  </sheetViews>
  <sheetFormatPr defaultRowHeight="12.75"/>
  <sheetData>
    <row r="1" spans="1:16">
      <c r="A1" s="3" t="s">
        <v>22</v>
      </c>
      <c r="D1" s="42" t="s">
        <v>107</v>
      </c>
    </row>
    <row r="2" spans="1:16">
      <c r="B2" s="1" t="s">
        <v>93</v>
      </c>
      <c r="K2" s="1" t="s">
        <v>98</v>
      </c>
      <c r="P2" t="s">
        <v>109</v>
      </c>
    </row>
    <row r="4" spans="1:16">
      <c r="B4" t="s">
        <v>100</v>
      </c>
      <c r="G4" s="3" t="s">
        <v>101</v>
      </c>
      <c r="K4" s="3" t="s">
        <v>102</v>
      </c>
      <c r="P4" s="3" t="s">
        <v>101</v>
      </c>
    </row>
    <row r="5" spans="1:16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6">
      <c r="B6">
        <v>1</v>
      </c>
      <c r="C6" s="9">
        <v>1000</v>
      </c>
      <c r="D6" s="10">
        <v>0.5</v>
      </c>
      <c r="G6">
        <f>IF(E13&lt;B7,IF(E13&gt;B6,D6*E13,0),D6*C6)</f>
        <v>0</v>
      </c>
      <c r="K6">
        <v>1</v>
      </c>
      <c r="L6" s="9">
        <v>1000</v>
      </c>
      <c r="M6" s="10">
        <v>0.75</v>
      </c>
      <c r="P6">
        <f>IF(N13&lt;K7,IF(N13&gt;K6,M6*N13,0),M6*L6)</f>
        <v>0</v>
      </c>
    </row>
    <row r="7" spans="1:16">
      <c r="B7">
        <f>C6+0.01</f>
        <v>1000.01</v>
      </c>
      <c r="C7" s="9">
        <v>1500</v>
      </c>
      <c r="D7" s="10">
        <v>0</v>
      </c>
      <c r="G7">
        <f>IF(E13&lt;B8,IF(E13&gt;C6,D7*(E13-C6)+(D6*C6),0),(D7*(C7-C6))+(D6*C6))</f>
        <v>0</v>
      </c>
      <c r="K7">
        <v>1001</v>
      </c>
      <c r="L7" s="9">
        <v>2000</v>
      </c>
      <c r="M7" s="10">
        <v>0</v>
      </c>
      <c r="P7">
        <f>IF(N13&lt;K8,IF(N13&gt;L6,M7*(N13-L6)+(M6*L6),0),(M7*(L7-L6))+(M6*L6))</f>
        <v>0</v>
      </c>
    </row>
    <row r="8" spans="1:16">
      <c r="B8">
        <f>C7+0.01</f>
        <v>1500.01</v>
      </c>
      <c r="C8" s="9">
        <v>2000</v>
      </c>
      <c r="D8" s="10">
        <v>0</v>
      </c>
      <c r="G8">
        <f>IF(E13&lt;B9,IF(E13&gt;C7,D8*(E13-C7)+D7*(C7-C6)+D6*C6,0),D8*(C8-C7)+D7*(C7-C6)+D6*C6)</f>
        <v>0</v>
      </c>
      <c r="K8">
        <f>L7+0.01</f>
        <v>2000.01</v>
      </c>
      <c r="L8" s="9">
        <v>3000</v>
      </c>
      <c r="M8" s="10">
        <v>0</v>
      </c>
      <c r="P8">
        <f>IF(N13&lt;K9,IF(N13&gt;L7,M8*(N13-L7)+M7*(L7-L6)+M6*L6,0),M8*(L8-L7)+M7*(L7-L6)+M6*L6)</f>
        <v>0</v>
      </c>
    </row>
    <row r="9" spans="1:16">
      <c r="B9">
        <f>C8+0.01</f>
        <v>2000.01</v>
      </c>
      <c r="C9" s="9">
        <v>100000</v>
      </c>
      <c r="D9" s="10">
        <v>0</v>
      </c>
      <c r="K9">
        <f>L8+0.01</f>
        <v>3000.01</v>
      </c>
      <c r="L9" s="9">
        <v>4000</v>
      </c>
      <c r="M9" s="10">
        <v>0</v>
      </c>
      <c r="P9">
        <v>0</v>
      </c>
    </row>
    <row r="10" spans="1:16">
      <c r="K10">
        <f>L9+0.01</f>
        <v>4000.01</v>
      </c>
      <c r="L10" s="9">
        <v>5000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6">
      <c r="K11">
        <f>L10+1</f>
        <v>5001</v>
      </c>
      <c r="L11" s="9">
        <v>10000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16">
      <c r="B12" s="3" t="s">
        <v>94</v>
      </c>
      <c r="E12" s="9">
        <v>0</v>
      </c>
      <c r="F12" s="3" t="s">
        <v>95</v>
      </c>
      <c r="K12" s="3" t="s">
        <v>94</v>
      </c>
      <c r="N12" s="9">
        <v>0</v>
      </c>
      <c r="O12" s="3" t="s">
        <v>95</v>
      </c>
    </row>
    <row r="13" spans="1:16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6" ht="15">
      <c r="D15" s="12" t="s">
        <v>97</v>
      </c>
      <c r="E15" s="11">
        <f>IF(MAX(G6:G9)&gt;=E12,MAX(G6:G9),0)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26"/>
  <sheetViews>
    <sheetView workbookViewId="0">
      <selection activeCell="E13" sqref="E13"/>
    </sheetView>
  </sheetViews>
  <sheetFormatPr defaultRowHeight="12.75"/>
  <sheetData>
    <row r="1" spans="1:18">
      <c r="A1" s="30" t="s">
        <v>37</v>
      </c>
      <c r="D1" s="5"/>
    </row>
    <row r="2" spans="1:18">
      <c r="B2" s="1" t="s">
        <v>93</v>
      </c>
      <c r="K2" s="1" t="s">
        <v>98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  <c r="Q5" s="5"/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>
        <v>1</v>
      </c>
      <c r="L6" s="9">
        <v>1000</v>
      </c>
      <c r="M6" s="10">
        <v>0</v>
      </c>
      <c r="P6"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</v>
      </c>
      <c r="P7">
        <v>0</v>
      </c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</v>
      </c>
      <c r="P8">
        <v>0</v>
      </c>
    </row>
    <row r="9" spans="1:18">
      <c r="B9">
        <f>C8+0.01</f>
        <v>2000.01</v>
      </c>
      <c r="C9" s="9">
        <v>3000</v>
      </c>
      <c r="D9" s="10">
        <v>0</v>
      </c>
      <c r="G9">
        <f>IF(E13&lt;B10,IF(E13&gt;C8,D9*(E13-C8)+D8*(C8-C7)+D7*(C7-C6)+D6*C6,0),D9*(C9-C8)+D8*(C8-C7)+D7*(C7-C6)+D6*C6)</f>
        <v>0</v>
      </c>
      <c r="K9">
        <f>L8+0.01</f>
        <v>2000.01</v>
      </c>
      <c r="L9" s="9">
        <v>3000</v>
      </c>
      <c r="M9" s="10">
        <v>0</v>
      </c>
      <c r="P9">
        <v>0</v>
      </c>
    </row>
    <row r="10" spans="1:18">
      <c r="B10">
        <f>C9+1</f>
        <v>3001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f>L9+1</f>
        <v>3001</v>
      </c>
      <c r="L10" s="9">
        <v>50000</v>
      </c>
      <c r="M10" s="10">
        <v>0</v>
      </c>
      <c r="P10">
        <v>0</v>
      </c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v>0</v>
      </c>
    </row>
    <row r="12" spans="1:18">
      <c r="B12" s="3" t="s">
        <v>94</v>
      </c>
      <c r="E12" s="9">
        <v>62.5</v>
      </c>
      <c r="F12" s="3" t="s">
        <v>95</v>
      </c>
      <c r="K12" s="3" t="s">
        <v>94</v>
      </c>
      <c r="N12" s="9">
        <v>0</v>
      </c>
      <c r="O12" s="3" t="s">
        <v>95</v>
      </c>
      <c r="R12" s="6"/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16" spans="1:18">
      <c r="N16" s="1"/>
    </row>
    <row r="26" spans="4:4">
      <c r="D26" s="1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39"/>
  <sheetViews>
    <sheetView zoomScaleNormal="100" workbookViewId="0">
      <selection activeCell="E13" sqref="E13"/>
    </sheetView>
  </sheetViews>
  <sheetFormatPr defaultRowHeight="12.75"/>
  <cols>
    <col min="13" max="13" width="9.85546875" customWidth="1"/>
  </cols>
  <sheetData>
    <row r="1" spans="1:18">
      <c r="A1" t="s">
        <v>76</v>
      </c>
      <c r="D1" s="5"/>
    </row>
    <row r="2" spans="1:18">
      <c r="B2" s="1" t="s">
        <v>93</v>
      </c>
      <c r="K2" s="1" t="s">
        <v>98</v>
      </c>
      <c r="P2" t="s">
        <v>109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  <c r="Q5" s="5"/>
    </row>
    <row r="6" spans="1:18">
      <c r="B6">
        <v>1</v>
      </c>
      <c r="C6" s="9">
        <v>1000</v>
      </c>
      <c r="D6" s="10">
        <v>0.5</v>
      </c>
      <c r="G6">
        <f>IF(E13&lt;B7,IF(E13&gt;B6,D6*E13,0),D6*C6)</f>
        <v>0</v>
      </c>
      <c r="K6">
        <v>1.0669999999999999</v>
      </c>
      <c r="L6" s="9">
        <v>266.74</v>
      </c>
      <c r="M6" s="10">
        <v>0</v>
      </c>
      <c r="P6">
        <f>IF(N13&lt;K7,IF(N13&gt;K6,M6*N13,0),M6*L6)</f>
        <v>0</v>
      </c>
    </row>
    <row r="7" spans="1:18">
      <c r="B7">
        <f>C6+0.01</f>
        <v>1000.01</v>
      </c>
      <c r="C7" s="9">
        <v>1500</v>
      </c>
      <c r="D7" s="10">
        <v>0.15</v>
      </c>
      <c r="G7">
        <f>IF(E13&lt;B8,IF(E13&gt;C6,D7*(E13-C6)+(D6*C6),0),(D7*(C7-C6))+(D6*C6))</f>
        <v>0</v>
      </c>
      <c r="K7">
        <f>L6+0.01</f>
        <v>266.75</v>
      </c>
      <c r="L7" s="9">
        <v>1066.97</v>
      </c>
      <c r="M7" s="10">
        <v>0</v>
      </c>
      <c r="P7">
        <f>IF(N13&lt;K8,IF(N13&gt;L6,M7*(N13-L6)+(M6*L6),0),(M7*(L7-L6))+(M6*L6))</f>
        <v>0</v>
      </c>
    </row>
    <row r="8" spans="1:18">
      <c r="B8">
        <f>C7+0.01</f>
        <v>1500.01</v>
      </c>
      <c r="C8" s="9">
        <v>2000</v>
      </c>
      <c r="D8" s="10">
        <v>0.05</v>
      </c>
      <c r="G8">
        <f>IF(E13&lt;B9,IF(E13&gt;C7,D8*(E13-C7)+D7*(C7-C6)+D6*C6,0),D8*(C8-C7)+D7*(C7-C6)+D6*C6)</f>
        <v>0</v>
      </c>
      <c r="K8">
        <f>L7+0.01</f>
        <v>1066.98</v>
      </c>
      <c r="L8" s="9">
        <v>1600.46</v>
      </c>
      <c r="M8" s="10">
        <v>0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100000</v>
      </c>
      <c r="D9" s="10">
        <v>0</v>
      </c>
      <c r="K9">
        <f>L8+0.01</f>
        <v>1600.47</v>
      </c>
      <c r="L9" s="9">
        <v>2133.94</v>
      </c>
      <c r="M9" s="10">
        <v>0</v>
      </c>
      <c r="P9">
        <v>0</v>
      </c>
    </row>
    <row r="10" spans="1:18">
      <c r="K10">
        <f>L9+0.01</f>
        <v>2133.9500000000003</v>
      </c>
      <c r="L10" s="9">
        <v>50000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8"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18">
      <c r="B12" s="3" t="s">
        <v>94</v>
      </c>
      <c r="E12" s="9">
        <v>125</v>
      </c>
      <c r="F12" s="3" t="s">
        <v>95</v>
      </c>
      <c r="K12" s="3" t="s">
        <v>94</v>
      </c>
      <c r="N12" s="9">
        <v>0</v>
      </c>
      <c r="O12" s="3" t="s">
        <v>95</v>
      </c>
      <c r="R12" s="6"/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IF(MAX(G6:G9)&gt;=E12,MAX(G6:G9),0)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0" spans="1:10">
      <c r="C20" s="1"/>
    </row>
    <row r="22" spans="1:10">
      <c r="A22" s="3"/>
    </row>
    <row r="23" spans="1:10">
      <c r="D23" s="3"/>
    </row>
    <row r="24" spans="1:10">
      <c r="C24" s="3"/>
      <c r="E24" s="1"/>
      <c r="H24" s="13"/>
      <c r="I24" s="13"/>
      <c r="J24" s="13"/>
    </row>
    <row r="25" spans="1:10">
      <c r="A25" s="1"/>
      <c r="C25" s="3"/>
      <c r="H25" s="13"/>
      <c r="I25" s="13"/>
      <c r="J25" s="28"/>
    </row>
    <row r="26" spans="1:10">
      <c r="C26" s="3"/>
    </row>
    <row r="27" spans="1:10">
      <c r="C27" s="3"/>
    </row>
    <row r="28" spans="1:10">
      <c r="C28" s="3"/>
      <c r="D28" s="1"/>
    </row>
    <row r="29" spans="1:10">
      <c r="C29" s="3"/>
    </row>
    <row r="30" spans="1:10" ht="15.75">
      <c r="A30" s="1"/>
      <c r="C30" s="2"/>
    </row>
    <row r="37" spans="3:3">
      <c r="C37" s="3"/>
    </row>
    <row r="39" spans="3:3">
      <c r="C39" s="1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15"/>
  <sheetViews>
    <sheetView workbookViewId="0">
      <selection activeCell="N13" sqref="N13"/>
    </sheetView>
  </sheetViews>
  <sheetFormatPr defaultRowHeight="12.75"/>
  <sheetData>
    <row r="1" spans="1:18">
      <c r="A1" s="30" t="s">
        <v>63</v>
      </c>
      <c r="B1" t="s">
        <v>107</v>
      </c>
      <c r="D1" s="5"/>
    </row>
    <row r="2" spans="1:18">
      <c r="B2" s="1" t="s">
        <v>93</v>
      </c>
      <c r="K2" s="1" t="s">
        <v>98</v>
      </c>
      <c r="P2" t="s">
        <v>109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  <c r="Q5" s="5"/>
    </row>
    <row r="6" spans="1:18">
      <c r="B6">
        <v>1</v>
      </c>
      <c r="C6" s="9">
        <v>1000</v>
      </c>
      <c r="D6" s="10">
        <v>0.25</v>
      </c>
      <c r="G6">
        <f>IF(E11&lt;B7,IF(E11&gt;B6,D6*E11,0),D6*C6)</f>
        <v>0</v>
      </c>
      <c r="K6">
        <v>1</v>
      </c>
      <c r="L6" s="9">
        <v>1000</v>
      </c>
      <c r="M6" s="10">
        <v>0.375</v>
      </c>
      <c r="P6">
        <f>IF(N13&lt;K7,IF(N13&gt;K6,M6*N13,0),M6*L6)</f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IF(E11&lt;B8,IF(E11&gt;C6,D7*(E11-C6)+(D6*C6),0),(D7*(C7-C6))+(D6*C6))</f>
        <v>0</v>
      </c>
      <c r="K7">
        <f>L6+0.01</f>
        <v>1000.01</v>
      </c>
      <c r="L7" s="9">
        <v>1500</v>
      </c>
      <c r="M7" s="10">
        <v>0.3</v>
      </c>
      <c r="P7">
        <f>IF(N13&lt;K8,IF(N13&gt;L6,M7*(N13-L6)+(M6*L6),0),(M7*(L7-L6))+(M6*L6))</f>
        <v>0</v>
      </c>
    </row>
    <row r="8" spans="1:18">
      <c r="B8">
        <f>C7+0.01</f>
        <v>1500.01</v>
      </c>
      <c r="C8" s="9">
        <v>2000</v>
      </c>
      <c r="D8" s="10">
        <v>0.15</v>
      </c>
      <c r="G8">
        <f>IF(E11&lt;B9,IF(E11&gt;C7,D8*(E11-C7)+D7*(C7-C6)+D6*C6,0),D8*(C8-C7)+D7*(C7-C6)+D6*C6)</f>
        <v>0</v>
      </c>
      <c r="K8">
        <f>L7+0.01</f>
        <v>1500.01</v>
      </c>
      <c r="L8" s="9">
        <v>2000</v>
      </c>
      <c r="M8" s="10">
        <v>0.22500000000000001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100000</v>
      </c>
      <c r="D9" s="10">
        <v>0</v>
      </c>
      <c r="G9">
        <f>IF(E12&lt;B10,IF(E12&gt;C8,D9*(E12-C8)+D8*(C8-C7)+D7*C7,0),D9*(C9-C8)+D8*(C8-C7)+D7*C7)</f>
        <v>0</v>
      </c>
      <c r="K9">
        <f>L8+0.01</f>
        <v>2000.01</v>
      </c>
      <c r="L9" s="9">
        <v>3000</v>
      </c>
      <c r="M9" s="10">
        <v>0</v>
      </c>
      <c r="P9">
        <f>IF(N13&lt;K10,IF(N13&gt;L8,M9*(N13-L8)+M8*(L8-L7)+M7*(L7-L6)+M6*L6,0),M9*(L9-L8)+M8*(L8-L7)+M7*(L7-L6)+M6*L6)</f>
        <v>0</v>
      </c>
    </row>
    <row r="10" spans="1:18">
      <c r="B10" s="3" t="s">
        <v>94</v>
      </c>
      <c r="E10" s="9">
        <v>62.5</v>
      </c>
      <c r="F10" s="3" t="s">
        <v>95</v>
      </c>
      <c r="K10">
        <f>L9+1</f>
        <v>3001</v>
      </c>
      <c r="L10" s="9">
        <v>50000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8">
      <c r="B11" s="3" t="s">
        <v>96</v>
      </c>
      <c r="E11" s="8">
        <f>+Berekening!C6</f>
        <v>0</v>
      </c>
      <c r="F11" s="3" t="s">
        <v>95</v>
      </c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18">
      <c r="K12" s="3" t="s">
        <v>94</v>
      </c>
      <c r="N12" s="9">
        <v>93.75</v>
      </c>
      <c r="O12" s="3" t="s">
        <v>95</v>
      </c>
      <c r="R12" s="6"/>
    </row>
    <row r="13" spans="1:18" ht="15">
      <c r="D13" s="12" t="s">
        <v>97</v>
      </c>
      <c r="E13" s="11">
        <f>IF(MAX(G6:G9)&gt;=E10,MAX(G6:G9),0)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M15" s="12" t="s">
        <v>97</v>
      </c>
      <c r="N15" s="11">
        <f>IF(MAX(P6:P10)&gt;=N12,MAX(P6:P10),0)</f>
        <v>0</v>
      </c>
      <c r="O15" s="3" t="s">
        <v>95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27"/>
  <sheetViews>
    <sheetView workbookViewId="0">
      <selection activeCell="N13" sqref="N13"/>
    </sheetView>
  </sheetViews>
  <sheetFormatPr defaultRowHeight="12.75"/>
  <sheetData>
    <row r="1" spans="1:18">
      <c r="A1" s="3" t="s">
        <v>81</v>
      </c>
      <c r="D1" s="5"/>
    </row>
    <row r="2" spans="1:18">
      <c r="B2" s="1" t="s">
        <v>93</v>
      </c>
      <c r="K2" s="1" t="s">
        <v>98</v>
      </c>
      <c r="P2" t="s">
        <v>109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  <c r="Q4" s="5"/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>
        <v>1</v>
      </c>
      <c r="L6" s="9">
        <v>1000</v>
      </c>
      <c r="M6" s="10">
        <v>0</v>
      </c>
      <c r="P6"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</v>
      </c>
      <c r="P7">
        <v>0</v>
      </c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</v>
      </c>
      <c r="P8">
        <v>0</v>
      </c>
    </row>
    <row r="9" spans="1:18">
      <c r="B9">
        <f>C8+0.01</f>
        <v>2000.01</v>
      </c>
      <c r="C9" s="9">
        <v>3000</v>
      </c>
      <c r="D9" s="10">
        <v>0</v>
      </c>
      <c r="G9">
        <v>0</v>
      </c>
      <c r="K9">
        <f>L8+0.01</f>
        <v>2000.01</v>
      </c>
      <c r="L9" s="9">
        <v>3000</v>
      </c>
      <c r="M9" s="10">
        <v>0</v>
      </c>
      <c r="P9">
        <v>0</v>
      </c>
    </row>
    <row r="10" spans="1:18">
      <c r="B10">
        <f>C9+1</f>
        <v>3001</v>
      </c>
      <c r="C10" s="9">
        <v>50000</v>
      </c>
      <c r="D10" s="10">
        <v>0</v>
      </c>
      <c r="G10">
        <v>0</v>
      </c>
      <c r="K10">
        <f>L9+1</f>
        <v>3001</v>
      </c>
      <c r="L10" s="9">
        <v>50000</v>
      </c>
      <c r="M10" s="10">
        <v>0</v>
      </c>
      <c r="P10">
        <v>0</v>
      </c>
    </row>
    <row r="11" spans="1:18">
      <c r="B11">
        <f>C10+1</f>
        <v>50001</v>
      </c>
      <c r="C11" s="9">
        <v>100000</v>
      </c>
      <c r="D11" s="10">
        <v>0</v>
      </c>
      <c r="G11">
        <v>0</v>
      </c>
      <c r="K11">
        <f>L10+1</f>
        <v>50001</v>
      </c>
      <c r="L11" s="9">
        <v>100000</v>
      </c>
      <c r="M11" s="10">
        <v>0</v>
      </c>
      <c r="P11">
        <v>0</v>
      </c>
      <c r="R11" s="6"/>
    </row>
    <row r="12" spans="1:18">
      <c r="B12" s="3" t="s">
        <v>94</v>
      </c>
      <c r="E12" s="9">
        <v>62.5</v>
      </c>
      <c r="F12" s="3" t="s">
        <v>95</v>
      </c>
      <c r="K12" s="3" t="s">
        <v>94</v>
      </c>
      <c r="N12" s="9">
        <v>0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4" spans="8:10">
      <c r="H24" s="1"/>
    </row>
    <row r="26" spans="8:10">
      <c r="J26" s="1"/>
    </row>
    <row r="27" spans="8:10">
      <c r="H27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"/>
  <sheetViews>
    <sheetView workbookViewId="0">
      <pane ySplit="1" topLeftCell="A2" activePane="bottomLeft" state="frozen"/>
      <selection pane="bottomLeft" activeCell="M11" sqref="M11"/>
    </sheetView>
  </sheetViews>
  <sheetFormatPr defaultRowHeight="12.75"/>
  <cols>
    <col min="3" max="3" width="17.42578125" customWidth="1"/>
    <col min="6" max="6" width="24.42578125" customWidth="1"/>
  </cols>
  <sheetData>
    <row r="1" spans="1:8">
      <c r="A1" t="s">
        <v>9</v>
      </c>
      <c r="B1" s="1" t="s">
        <v>10</v>
      </c>
      <c r="C1" s="1" t="s">
        <v>11</v>
      </c>
      <c r="D1" s="1" t="s">
        <v>12</v>
      </c>
      <c r="F1" s="1" t="s">
        <v>13</v>
      </c>
      <c r="G1" s="33" t="s">
        <v>14</v>
      </c>
    </row>
    <row r="2" spans="1:8" s="13" customFormat="1">
      <c r="A2" s="4">
        <v>11111</v>
      </c>
      <c r="B2" s="4"/>
      <c r="C2" s="4" t="s">
        <v>15</v>
      </c>
      <c r="D2" s="4"/>
      <c r="E2"/>
      <c r="F2" s="3" t="s">
        <v>15</v>
      </c>
      <c r="G2" s="3" t="s">
        <v>15</v>
      </c>
      <c r="H2"/>
    </row>
    <row r="3" spans="1:8" s="13" customFormat="1">
      <c r="A3" s="4">
        <v>1540</v>
      </c>
      <c r="B3" s="4"/>
      <c r="C3" s="4" t="s">
        <v>114</v>
      </c>
      <c r="D3" s="4">
        <v>1540</v>
      </c>
      <c r="E3"/>
      <c r="F3">
        <f>+HE!E15</f>
        <v>0</v>
      </c>
      <c r="G3">
        <f>+HE!N15</f>
        <v>0</v>
      </c>
      <c r="H3"/>
    </row>
    <row r="4" spans="1:8" s="13" customFormat="1">
      <c r="A4" s="4">
        <v>1541</v>
      </c>
      <c r="B4" s="4"/>
      <c r="C4" s="4" t="s">
        <v>114</v>
      </c>
      <c r="D4" s="4">
        <v>1541</v>
      </c>
      <c r="E4"/>
      <c r="F4">
        <f>+F3</f>
        <v>0</v>
      </c>
      <c r="G4">
        <f>+G3</f>
        <v>0</v>
      </c>
      <c r="H4"/>
    </row>
    <row r="5" spans="1:8" s="13" customFormat="1">
      <c r="A5" s="4">
        <v>1547</v>
      </c>
      <c r="B5" s="4" t="s">
        <v>17</v>
      </c>
      <c r="C5" s="4" t="s">
        <v>18</v>
      </c>
      <c r="D5" s="4">
        <v>1547</v>
      </c>
      <c r="E5"/>
      <c r="F5"/>
      <c r="G5"/>
      <c r="H5"/>
    </row>
    <row r="6" spans="1:8">
      <c r="A6" s="4">
        <v>1570</v>
      </c>
      <c r="B6" s="4" t="s">
        <v>19</v>
      </c>
      <c r="C6" s="4" t="s">
        <v>114</v>
      </c>
      <c r="D6" s="4">
        <v>1570</v>
      </c>
      <c r="F6">
        <f>+GA!E15</f>
        <v>0</v>
      </c>
      <c r="G6">
        <f>+GA!N15</f>
        <v>0</v>
      </c>
    </row>
    <row r="7" spans="1:8">
      <c r="A7" s="4">
        <v>1600</v>
      </c>
      <c r="B7" s="4" t="s">
        <v>21</v>
      </c>
      <c r="C7" s="4" t="s">
        <v>22</v>
      </c>
      <c r="D7" s="4">
        <v>1600</v>
      </c>
      <c r="F7">
        <f>+SPL!E15</f>
        <v>0</v>
      </c>
      <c r="G7">
        <f>+SPL!N15</f>
        <v>0</v>
      </c>
    </row>
    <row r="8" spans="1:8">
      <c r="A8" s="4">
        <v>1601</v>
      </c>
      <c r="B8" s="4"/>
      <c r="C8" s="4" t="s">
        <v>23</v>
      </c>
      <c r="D8" s="4">
        <v>1601</v>
      </c>
      <c r="F8">
        <f>+F7</f>
        <v>0</v>
      </c>
      <c r="G8">
        <f>+G7</f>
        <v>0</v>
      </c>
    </row>
    <row r="9" spans="1:8">
      <c r="A9" s="4">
        <v>1602</v>
      </c>
      <c r="B9" s="4"/>
      <c r="C9" s="4" t="s">
        <v>24</v>
      </c>
      <c r="D9" s="4">
        <v>1602</v>
      </c>
      <c r="F9">
        <f>+F7</f>
        <v>0</v>
      </c>
      <c r="G9">
        <f>+G7</f>
        <v>0</v>
      </c>
    </row>
    <row r="10" spans="1:8">
      <c r="A10" s="4">
        <v>1670</v>
      </c>
      <c r="B10" s="4" t="s">
        <v>25</v>
      </c>
      <c r="C10" s="4" t="s">
        <v>26</v>
      </c>
      <c r="D10" s="4">
        <v>1670</v>
      </c>
      <c r="F10">
        <f>+PE!E15</f>
        <v>0</v>
      </c>
      <c r="G10">
        <f>+PE!N15</f>
        <v>0</v>
      </c>
    </row>
    <row r="11" spans="1:8">
      <c r="A11" s="4">
        <v>1671</v>
      </c>
      <c r="B11" s="4"/>
      <c r="C11" s="4" t="s">
        <v>27</v>
      </c>
      <c r="D11" s="4">
        <v>1671</v>
      </c>
      <c r="F11">
        <f>+F10</f>
        <v>0</v>
      </c>
      <c r="G11">
        <f>+G10</f>
        <v>0</v>
      </c>
    </row>
    <row r="12" spans="1:8">
      <c r="A12" s="4">
        <v>1673</v>
      </c>
      <c r="B12" s="4"/>
      <c r="C12" s="4" t="s">
        <v>28</v>
      </c>
      <c r="D12" s="4">
        <v>1673</v>
      </c>
      <c r="F12">
        <f>+F10</f>
        <v>0</v>
      </c>
      <c r="G12">
        <f>+G10</f>
        <v>0</v>
      </c>
    </row>
    <row r="13" spans="1:8">
      <c r="A13" s="4">
        <v>1674</v>
      </c>
      <c r="B13" s="4"/>
      <c r="C13" s="4" t="s">
        <v>29</v>
      </c>
      <c r="D13" s="4">
        <v>1674</v>
      </c>
      <c r="F13">
        <f>+F10</f>
        <v>0</v>
      </c>
      <c r="G13">
        <f>+G10</f>
        <v>0</v>
      </c>
    </row>
    <row r="14" spans="1:8">
      <c r="A14" s="4">
        <v>1750</v>
      </c>
      <c r="B14" s="4" t="s">
        <v>30</v>
      </c>
      <c r="C14" s="4" t="s">
        <v>31</v>
      </c>
      <c r="D14" s="4">
        <v>1750</v>
      </c>
      <c r="F14">
        <v>500</v>
      </c>
    </row>
    <row r="15" spans="1:8">
      <c r="A15" s="4">
        <v>1755</v>
      </c>
      <c r="B15" s="4" t="s">
        <v>32</v>
      </c>
      <c r="C15" s="4" t="s">
        <v>114</v>
      </c>
      <c r="D15" s="4">
        <v>1755</v>
      </c>
      <c r="F15">
        <f>+GO!E16</f>
        <v>0</v>
      </c>
      <c r="G15">
        <f>+GO!N16</f>
        <v>0</v>
      </c>
    </row>
    <row r="16" spans="1:8">
      <c r="A16" s="4">
        <v>1785</v>
      </c>
      <c r="B16" s="4" t="s">
        <v>34</v>
      </c>
      <c r="C16" s="4" t="s">
        <v>35</v>
      </c>
      <c r="D16" s="4">
        <v>1785</v>
      </c>
      <c r="F16">
        <f>+ME!E8</f>
        <v>0</v>
      </c>
    </row>
    <row r="17" spans="1:8">
      <c r="A17" s="4">
        <v>1820</v>
      </c>
      <c r="B17" s="4" t="s">
        <v>36</v>
      </c>
      <c r="C17" s="4" t="s">
        <v>37</v>
      </c>
      <c r="D17" s="4">
        <v>1820</v>
      </c>
      <c r="F17">
        <f>+ST!E15</f>
        <v>0</v>
      </c>
      <c r="G17" s="3" t="s">
        <v>38</v>
      </c>
    </row>
    <row r="18" spans="1:8">
      <c r="A18" s="4">
        <v>3040</v>
      </c>
      <c r="B18" s="4" t="s">
        <v>39</v>
      </c>
      <c r="C18" s="4" t="s">
        <v>40</v>
      </c>
      <c r="D18" s="4">
        <v>3040</v>
      </c>
      <c r="F18">
        <f>+HU!E15</f>
        <v>0</v>
      </c>
      <c r="G18">
        <f>+HU!N15</f>
        <v>0</v>
      </c>
    </row>
    <row r="19" spans="1:8">
      <c r="A19" s="4">
        <v>3050</v>
      </c>
      <c r="B19" s="4" t="s">
        <v>41</v>
      </c>
      <c r="C19" s="4" t="s">
        <v>42</v>
      </c>
      <c r="D19" s="4">
        <v>3050</v>
      </c>
      <c r="F19" s="32">
        <f>+OH!E15</f>
        <v>0</v>
      </c>
      <c r="G19" s="32">
        <f>+OH!N15</f>
        <v>0</v>
      </c>
    </row>
    <row r="20" spans="1:8">
      <c r="A20" s="4">
        <v>3051</v>
      </c>
      <c r="B20" s="4"/>
      <c r="C20" s="4" t="s">
        <v>43</v>
      </c>
      <c r="D20" s="4">
        <v>3051</v>
      </c>
      <c r="F20" s="32">
        <f>+F19</f>
        <v>0</v>
      </c>
      <c r="G20" s="32">
        <f>+G19</f>
        <v>0</v>
      </c>
    </row>
    <row r="21" spans="1:8">
      <c r="A21" s="4">
        <v>3052</v>
      </c>
      <c r="B21" s="4"/>
      <c r="C21" s="4" t="s">
        <v>44</v>
      </c>
      <c r="D21" s="4">
        <v>3052</v>
      </c>
      <c r="F21" s="32">
        <f>+F19</f>
        <v>0</v>
      </c>
      <c r="G21" s="32">
        <f>+G19</f>
        <v>0</v>
      </c>
    </row>
    <row r="22" spans="1:8">
      <c r="A22" s="4">
        <v>3053</v>
      </c>
      <c r="B22" s="4"/>
      <c r="C22" s="4" t="s">
        <v>45</v>
      </c>
      <c r="D22" s="4">
        <v>3053</v>
      </c>
      <c r="F22" s="32">
        <f>+F19</f>
        <v>0</v>
      </c>
      <c r="G22" s="32">
        <f>+G19</f>
        <v>0</v>
      </c>
    </row>
    <row r="23" spans="1:8">
      <c r="A23" s="4">
        <v>3054</v>
      </c>
      <c r="B23" s="4"/>
      <c r="C23" s="4" t="s">
        <v>46</v>
      </c>
      <c r="D23" s="4">
        <v>3054</v>
      </c>
      <c r="F23" s="32">
        <f>+F19</f>
        <v>0</v>
      </c>
      <c r="G23" s="32">
        <f>+G19</f>
        <v>0</v>
      </c>
    </row>
    <row r="24" spans="1:8">
      <c r="A24" s="4">
        <v>3060</v>
      </c>
      <c r="B24" s="4" t="s">
        <v>47</v>
      </c>
      <c r="C24" s="4" t="s">
        <v>48</v>
      </c>
      <c r="D24" s="4">
        <v>3060</v>
      </c>
      <c r="F24">
        <f>+BT!E15</f>
        <v>0</v>
      </c>
      <c r="G24">
        <f>+BT!N15</f>
        <v>0</v>
      </c>
    </row>
    <row r="25" spans="1:8">
      <c r="A25" s="4">
        <v>3061</v>
      </c>
      <c r="B25" s="4"/>
      <c r="C25" s="4" t="s">
        <v>49</v>
      </c>
      <c r="D25" s="4">
        <v>3061</v>
      </c>
      <c r="F25">
        <f>+F24</f>
        <v>0</v>
      </c>
      <c r="G25">
        <f>+G24</f>
        <v>0</v>
      </c>
    </row>
    <row r="26" spans="1:8">
      <c r="A26" s="4">
        <v>3110</v>
      </c>
      <c r="B26" s="4"/>
      <c r="C26" s="4" t="s">
        <v>50</v>
      </c>
      <c r="D26" s="4">
        <v>3110</v>
      </c>
      <c r="F26">
        <f>+RO!E15</f>
        <v>0</v>
      </c>
      <c r="G26">
        <f>+RO!N15</f>
        <v>0</v>
      </c>
    </row>
    <row r="27" spans="1:8">
      <c r="A27" s="4">
        <v>3111</v>
      </c>
      <c r="B27" s="4"/>
      <c r="C27" s="4" t="s">
        <v>51</v>
      </c>
      <c r="D27" s="4">
        <v>3111</v>
      </c>
      <c r="F27">
        <f>+F26</f>
        <v>0</v>
      </c>
      <c r="G27">
        <f>+G26</f>
        <v>0</v>
      </c>
    </row>
    <row r="28" spans="1:8">
      <c r="A28" s="4">
        <v>3118</v>
      </c>
      <c r="B28" s="4"/>
      <c r="C28" s="4" t="s">
        <v>52</v>
      </c>
      <c r="D28" s="4">
        <v>3118</v>
      </c>
      <c r="F28">
        <f>+F26</f>
        <v>0</v>
      </c>
      <c r="G28">
        <f>+G26</f>
        <v>0</v>
      </c>
    </row>
    <row r="29" spans="1:8">
      <c r="A29" s="14">
        <v>3130</v>
      </c>
      <c r="B29" s="14" t="s">
        <v>53</v>
      </c>
      <c r="C29" s="14" t="s">
        <v>54</v>
      </c>
      <c r="D29" s="14">
        <v>3130</v>
      </c>
      <c r="E29" s="13"/>
      <c r="F29" s="13">
        <f>+BG!E8</f>
        <v>0</v>
      </c>
      <c r="G29" s="13"/>
      <c r="H29" s="13"/>
    </row>
    <row r="30" spans="1:8">
      <c r="A30" s="4">
        <v>3190</v>
      </c>
      <c r="B30" s="4" t="s">
        <v>55</v>
      </c>
      <c r="C30" s="4" t="s">
        <v>56</v>
      </c>
      <c r="D30" s="4">
        <v>3190</v>
      </c>
      <c r="F30">
        <f>+BM!E15</f>
        <v>0</v>
      </c>
      <c r="G30">
        <f>+BM!N15</f>
        <v>0</v>
      </c>
    </row>
    <row r="31" spans="1:8">
      <c r="A31" s="4">
        <v>3191</v>
      </c>
      <c r="B31" s="4"/>
      <c r="C31" s="4" t="s">
        <v>57</v>
      </c>
      <c r="D31" s="4">
        <v>3191</v>
      </c>
      <c r="F31">
        <f>+F30</f>
        <v>0</v>
      </c>
      <c r="G31">
        <f>+G30</f>
        <v>0</v>
      </c>
    </row>
    <row r="32" spans="1:8">
      <c r="A32" s="4">
        <v>3210</v>
      </c>
      <c r="B32" s="4" t="s">
        <v>58</v>
      </c>
      <c r="C32" s="4" t="s">
        <v>59</v>
      </c>
      <c r="D32" s="4">
        <v>3210</v>
      </c>
      <c r="F32">
        <f>+LU!E15</f>
        <v>0</v>
      </c>
      <c r="G32">
        <f>+LU!N15</f>
        <v>0</v>
      </c>
    </row>
    <row r="33" spans="1:7">
      <c r="A33" s="4">
        <v>3211</v>
      </c>
      <c r="B33" s="4"/>
      <c r="C33" s="4" t="s">
        <v>60</v>
      </c>
      <c r="D33" s="4">
        <v>3211</v>
      </c>
      <c r="F33">
        <f>+F32</f>
        <v>0</v>
      </c>
      <c r="G33">
        <f>+G32</f>
        <v>0</v>
      </c>
    </row>
    <row r="34" spans="1:7">
      <c r="A34" s="4">
        <v>3212</v>
      </c>
      <c r="B34" s="4"/>
      <c r="C34" s="4" t="s">
        <v>61</v>
      </c>
      <c r="D34" s="4">
        <v>3212</v>
      </c>
      <c r="F34">
        <f>+F32</f>
        <v>0</v>
      </c>
      <c r="G34">
        <f>+G32</f>
        <v>0</v>
      </c>
    </row>
    <row r="35" spans="1:7">
      <c r="A35" s="4">
        <v>3300</v>
      </c>
      <c r="B35" s="4" t="s">
        <v>62</v>
      </c>
      <c r="C35" s="4" t="s">
        <v>63</v>
      </c>
      <c r="D35" s="4">
        <v>3300</v>
      </c>
      <c r="F35">
        <f>+TI!E13</f>
        <v>0</v>
      </c>
      <c r="G35">
        <f>+TI!N15</f>
        <v>0</v>
      </c>
    </row>
    <row r="36" spans="1:7">
      <c r="A36" s="4">
        <v>3320</v>
      </c>
      <c r="B36" s="4" t="s">
        <v>64</v>
      </c>
      <c r="C36" s="4" t="s">
        <v>65</v>
      </c>
      <c r="D36" s="4">
        <v>3320</v>
      </c>
      <c r="F36">
        <f>+HO!E15</f>
        <v>0</v>
      </c>
      <c r="G36">
        <f>+HO!N15</f>
        <v>0</v>
      </c>
    </row>
    <row r="37" spans="1:7">
      <c r="A37" s="4">
        <v>3321</v>
      </c>
      <c r="B37" s="4"/>
      <c r="C37" s="4" t="s">
        <v>66</v>
      </c>
      <c r="D37" s="4">
        <v>3321</v>
      </c>
      <c r="F37">
        <f>+F36</f>
        <v>0</v>
      </c>
      <c r="G37">
        <f>+G36</f>
        <v>0</v>
      </c>
    </row>
    <row r="38" spans="1:7">
      <c r="A38" s="4">
        <v>3350</v>
      </c>
      <c r="B38" s="4" t="s">
        <v>67</v>
      </c>
      <c r="C38" s="4" t="s">
        <v>68</v>
      </c>
      <c r="D38" s="4">
        <v>3350</v>
      </c>
      <c r="F38">
        <f>+LI!E15</f>
        <v>0</v>
      </c>
      <c r="G38">
        <f>+LI!N15</f>
        <v>0</v>
      </c>
    </row>
    <row r="39" spans="1:7">
      <c r="A39" s="4">
        <v>3370</v>
      </c>
      <c r="B39" s="4" t="s">
        <v>69</v>
      </c>
      <c r="C39" s="4" t="s">
        <v>70</v>
      </c>
      <c r="D39" s="4">
        <v>3370</v>
      </c>
      <c r="F39">
        <f>+BO!E15</f>
        <v>0</v>
      </c>
      <c r="G39">
        <f>+BO!N15</f>
        <v>0</v>
      </c>
    </row>
    <row r="40" spans="1:7">
      <c r="A40" s="4">
        <v>3380</v>
      </c>
      <c r="B40" s="4" t="s">
        <v>71</v>
      </c>
      <c r="C40" s="4" t="s">
        <v>72</v>
      </c>
      <c r="D40" s="4">
        <v>3380</v>
      </c>
      <c r="F40">
        <f>+GL!E15</f>
        <v>0</v>
      </c>
      <c r="G40">
        <f>+GL!N15</f>
        <v>0</v>
      </c>
    </row>
    <row r="41" spans="1:7">
      <c r="A41" s="4">
        <v>3381</v>
      </c>
      <c r="B41" s="4"/>
      <c r="C41" s="4" t="s">
        <v>73</v>
      </c>
      <c r="D41" s="4">
        <v>3381</v>
      </c>
      <c r="F41">
        <f>+F40</f>
        <v>0</v>
      </c>
      <c r="G41">
        <f>+G40</f>
        <v>0</v>
      </c>
    </row>
    <row r="42" spans="1:7">
      <c r="A42" s="4">
        <v>3384</v>
      </c>
      <c r="B42" s="4"/>
      <c r="C42" s="4" t="s">
        <v>74</v>
      </c>
      <c r="D42" s="4">
        <v>3384</v>
      </c>
      <c r="F42">
        <f>+F40</f>
        <v>0</v>
      </c>
      <c r="G42">
        <f>+G40</f>
        <v>0</v>
      </c>
    </row>
    <row r="43" spans="1:7">
      <c r="A43" s="4">
        <v>3390</v>
      </c>
      <c r="B43" s="4" t="s">
        <v>75</v>
      </c>
      <c r="C43" s="4" t="s">
        <v>76</v>
      </c>
      <c r="D43" s="4">
        <v>3390</v>
      </c>
      <c r="F43">
        <f>+TW!E15</f>
        <v>0</v>
      </c>
      <c r="G43">
        <f>+TW!N15</f>
        <v>0</v>
      </c>
    </row>
    <row r="44" spans="1:7">
      <c r="A44" s="4">
        <v>3391</v>
      </c>
      <c r="B44" s="4"/>
      <c r="C44" s="4" t="s">
        <v>77</v>
      </c>
      <c r="D44" s="4">
        <v>3391</v>
      </c>
      <c r="F44">
        <f>+F43</f>
        <v>0</v>
      </c>
      <c r="G44">
        <f>+G43</f>
        <v>0</v>
      </c>
    </row>
    <row r="45" spans="1:7">
      <c r="A45" s="4">
        <v>3400</v>
      </c>
      <c r="B45" s="4" t="s">
        <v>78</v>
      </c>
      <c r="C45" s="4" t="s">
        <v>79</v>
      </c>
      <c r="D45" s="4">
        <v>3400</v>
      </c>
    </row>
    <row r="46" spans="1:7">
      <c r="A46" s="4">
        <v>3401</v>
      </c>
      <c r="B46" s="4"/>
      <c r="C46" s="4" t="s">
        <v>79</v>
      </c>
      <c r="D46" s="4">
        <v>3401</v>
      </c>
      <c r="F46">
        <f>+F45</f>
        <v>0</v>
      </c>
      <c r="G46">
        <f>+G45</f>
        <v>0</v>
      </c>
    </row>
    <row r="47" spans="1:7">
      <c r="A47" s="4">
        <v>3404</v>
      </c>
      <c r="B47" s="4"/>
      <c r="C47" s="4" t="s">
        <v>79</v>
      </c>
      <c r="D47" s="4">
        <v>3404</v>
      </c>
      <c r="F47">
        <f>+F45</f>
        <v>0</v>
      </c>
      <c r="G47">
        <f>+G45</f>
        <v>0</v>
      </c>
    </row>
    <row r="48" spans="1:7">
      <c r="A48" s="4">
        <v>3440</v>
      </c>
      <c r="B48" s="4" t="s">
        <v>80</v>
      </c>
      <c r="C48" s="4" t="s">
        <v>81</v>
      </c>
      <c r="D48" s="4">
        <v>3440</v>
      </c>
      <c r="F48">
        <f>+ZO!E15</f>
        <v>0</v>
      </c>
      <c r="G48">
        <f>+ZO!N15</f>
        <v>0</v>
      </c>
    </row>
    <row r="49" spans="1:16">
      <c r="A49" s="4">
        <v>3450</v>
      </c>
      <c r="B49" s="4" t="s">
        <v>82</v>
      </c>
      <c r="C49" s="4" t="s">
        <v>83</v>
      </c>
      <c r="D49" s="4">
        <v>3450</v>
      </c>
      <c r="F49">
        <f>+GE!E15</f>
        <v>0</v>
      </c>
      <c r="G49">
        <f>+GE!N15</f>
        <v>0</v>
      </c>
    </row>
    <row r="50" spans="1:16">
      <c r="A50" s="4">
        <v>3454</v>
      </c>
      <c r="B50" s="4"/>
      <c r="C50" s="4" t="s">
        <v>84</v>
      </c>
      <c r="D50" s="4">
        <v>3454</v>
      </c>
      <c r="F50">
        <f>+F49</f>
        <v>0</v>
      </c>
      <c r="G50">
        <f>+G49</f>
        <v>0</v>
      </c>
    </row>
    <row r="51" spans="1:16">
      <c r="A51" s="14">
        <v>3460</v>
      </c>
      <c r="B51" s="14" t="s">
        <v>85</v>
      </c>
      <c r="C51" s="14" t="s">
        <v>86</v>
      </c>
      <c r="D51" s="14">
        <v>3460</v>
      </c>
      <c r="E51" s="13"/>
      <c r="F51" s="13">
        <f>+BK!E15</f>
        <v>0</v>
      </c>
      <c r="G51" s="13">
        <f>+BK!N15</f>
        <v>0</v>
      </c>
      <c r="H51" s="13"/>
    </row>
    <row r="52" spans="1:16">
      <c r="A52" s="14">
        <v>3461</v>
      </c>
      <c r="B52" s="14"/>
      <c r="C52" s="14" t="s">
        <v>87</v>
      </c>
      <c r="D52" s="14">
        <v>3461</v>
      </c>
      <c r="E52" s="13"/>
      <c r="F52" s="13">
        <f>+F51</f>
        <v>0</v>
      </c>
      <c r="G52" s="13">
        <f>+G51</f>
        <v>0</v>
      </c>
      <c r="H52" s="13"/>
      <c r="N52" s="6"/>
      <c r="P52" s="6"/>
    </row>
    <row r="53" spans="1:16">
      <c r="A53" s="4">
        <v>3470</v>
      </c>
      <c r="B53" s="4" t="s">
        <v>88</v>
      </c>
      <c r="C53" s="4" t="s">
        <v>89</v>
      </c>
      <c r="D53" s="4">
        <v>3470</v>
      </c>
      <c r="F53">
        <f>+KO!E15</f>
        <v>0</v>
      </c>
      <c r="G53">
        <f>+KO!N15</f>
        <v>0</v>
      </c>
    </row>
    <row r="54" spans="1:16">
      <c r="A54" s="4">
        <v>3471</v>
      </c>
      <c r="B54" s="4"/>
      <c r="C54" s="4" t="s">
        <v>90</v>
      </c>
      <c r="D54" s="4">
        <v>3471</v>
      </c>
      <c r="F54">
        <f>+F53</f>
        <v>0</v>
      </c>
      <c r="G54">
        <f>+G53</f>
        <v>0</v>
      </c>
    </row>
    <row r="55" spans="1:16">
      <c r="A55" s="4">
        <v>3472</v>
      </c>
      <c r="B55" s="4"/>
      <c r="C55" s="4" t="s">
        <v>91</v>
      </c>
      <c r="D55" s="4">
        <v>3472</v>
      </c>
      <c r="F55">
        <f>+F53</f>
        <v>0</v>
      </c>
      <c r="G55">
        <f>+G53</f>
        <v>0</v>
      </c>
    </row>
    <row r="56" spans="1:16">
      <c r="A56" s="4">
        <v>3473</v>
      </c>
      <c r="B56" s="4"/>
      <c r="C56" s="4" t="s">
        <v>92</v>
      </c>
      <c r="D56" s="4">
        <v>3473</v>
      </c>
      <c r="F56">
        <f>+F53</f>
        <v>0</v>
      </c>
      <c r="G56">
        <f>+G53</f>
        <v>0</v>
      </c>
    </row>
    <row r="58" spans="1:16">
      <c r="A58">
        <f>IF(ISNA(VLOOKUP(Berekening!C5,codes!A2:G56,2,FALSE)),11111,Berekening!C5)</f>
        <v>11111</v>
      </c>
    </row>
    <row r="59" spans="1:16">
      <c r="B59" s="15"/>
      <c r="C59" s="15"/>
    </row>
    <row r="60" spans="1:16">
      <c r="B60" s="7"/>
      <c r="C60" s="4"/>
    </row>
    <row r="61" spans="1:16">
      <c r="B61" s="7"/>
      <c r="C61" s="4"/>
    </row>
    <row r="62" spans="1:16">
      <c r="B62" s="7"/>
    </row>
    <row r="63" spans="1:16">
      <c r="B63" s="7"/>
    </row>
    <row r="64" spans="1:16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</sheetData>
  <phoneticPr fontId="4" type="noConversion"/>
  <pageMargins left="0.28000000000000003" right="0.24" top="0.83" bottom="1" header="0.5" footer="0.5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workbookViewId="0">
      <selection activeCell="E6" sqref="E6"/>
    </sheetView>
  </sheetViews>
  <sheetFormatPr defaultRowHeight="12.75"/>
  <sheetData>
    <row r="1" spans="1:7">
      <c r="A1" s="31" t="s">
        <v>54</v>
      </c>
    </row>
    <row r="2" spans="1:7">
      <c r="B2" s="1" t="s">
        <v>93</v>
      </c>
    </row>
    <row r="4" spans="1:7">
      <c r="C4" s="9"/>
      <c r="D4" s="10"/>
      <c r="G4" s="3"/>
    </row>
    <row r="5" spans="1:7">
      <c r="B5" s="3" t="s">
        <v>94</v>
      </c>
      <c r="E5" s="9">
        <v>250</v>
      </c>
      <c r="F5" s="3" t="s">
        <v>95</v>
      </c>
      <c r="G5" s="3"/>
    </row>
    <row r="6" spans="1:7">
      <c r="B6" s="3" t="s">
        <v>96</v>
      </c>
      <c r="E6" s="8">
        <f>+Berekening!C6</f>
        <v>0</v>
      </c>
      <c r="F6" s="3" t="s">
        <v>95</v>
      </c>
    </row>
    <row r="8" spans="1:7" ht="15">
      <c r="D8" s="12" t="s">
        <v>97</v>
      </c>
      <c r="E8" s="11">
        <f>IF(E6&gt;=E5, (250), (0))</f>
        <v>0</v>
      </c>
      <c r="F8" s="3" t="s">
        <v>95</v>
      </c>
    </row>
    <row r="11" spans="1:7">
      <c r="C11" s="9"/>
      <c r="D11" s="10"/>
    </row>
    <row r="12" spans="1:7">
      <c r="B12" s="3"/>
      <c r="E12" s="9"/>
      <c r="F12" s="3"/>
    </row>
    <row r="13" spans="1:7">
      <c r="B13" s="3"/>
      <c r="E13" s="8"/>
      <c r="F13" s="3"/>
    </row>
    <row r="15" spans="1:7" ht="15">
      <c r="D15" s="12"/>
      <c r="E15" s="11"/>
      <c r="F1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9"/>
  <sheetViews>
    <sheetView workbookViewId="0">
      <selection activeCell="E13" sqref="E13"/>
    </sheetView>
  </sheetViews>
  <sheetFormatPr defaultRowHeight="12.75"/>
  <cols>
    <col min="4" max="4" width="10.28515625" customWidth="1"/>
  </cols>
  <sheetData>
    <row r="1" spans="1:18">
      <c r="A1" s="31" t="s">
        <v>86</v>
      </c>
    </row>
    <row r="2" spans="1:18">
      <c r="B2" s="1" t="s">
        <v>93</v>
      </c>
      <c r="K2" s="1" t="s">
        <v>98</v>
      </c>
      <c r="P2" t="s">
        <v>99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500</v>
      </c>
      <c r="D6" s="10">
        <v>1</v>
      </c>
      <c r="G6">
        <f>IF(E13&lt;B7,IF(E13&gt;B6,D6*E13,0),D6*C6)</f>
        <v>0</v>
      </c>
      <c r="K6">
        <v>1</v>
      </c>
      <c r="L6" s="9">
        <v>1000</v>
      </c>
      <c r="M6" s="10">
        <v>0</v>
      </c>
      <c r="R6" s="6"/>
    </row>
    <row r="7" spans="1:18">
      <c r="B7">
        <f>C6+1</f>
        <v>501</v>
      </c>
      <c r="C7" s="9">
        <v>2000</v>
      </c>
      <c r="D7" s="10">
        <v>0.1</v>
      </c>
      <c r="G7">
        <f>IF(E13&lt;B8,IF(E13&gt;C6,D7*(E13-C6)+(D6*C6),0),(D7*(C7-C6))+(D6*C6))</f>
        <v>0</v>
      </c>
      <c r="K7">
        <f>L6+1</f>
        <v>1001</v>
      </c>
      <c r="L7" s="9">
        <v>1500</v>
      </c>
      <c r="M7" s="10">
        <v>0</v>
      </c>
    </row>
    <row r="8" spans="1:18">
      <c r="B8">
        <f>C7+1</f>
        <v>2001</v>
      </c>
      <c r="C8" s="9">
        <v>3000</v>
      </c>
      <c r="D8" s="10">
        <v>0</v>
      </c>
      <c r="G8">
        <f>IF(E13&lt;B9,IF(E13&gt;C7,D8*(E13-C7)+D7*(C7-C6)+D6*C6,0),D8*(C8-C7)+D7*(C7-C6)+D6*C6)</f>
        <v>0</v>
      </c>
      <c r="K8">
        <f>L7+1</f>
        <v>1501</v>
      </c>
      <c r="L8" s="9">
        <v>2000</v>
      </c>
      <c r="M8" s="10">
        <v>0</v>
      </c>
    </row>
    <row r="9" spans="1:18">
      <c r="B9">
        <f>C8+1</f>
        <v>3001</v>
      </c>
      <c r="C9" s="9">
        <v>4000</v>
      </c>
      <c r="D9" s="10">
        <v>0</v>
      </c>
      <c r="G9">
        <f>IF(E13&lt;B10,IF(E13&gt;C8,D9*(E13-C8)+D8*(C8-C7)+D7*(C7-C6)+D6*C6,0),D9*(C9-C8)+D8*(C8-C7)+D7*(C7-C6)+D6*C6)</f>
        <v>0</v>
      </c>
      <c r="K9">
        <f>L8+1</f>
        <v>2001</v>
      </c>
      <c r="L9" s="9">
        <v>3000</v>
      </c>
      <c r="M9" s="10">
        <v>0</v>
      </c>
    </row>
    <row r="10" spans="1:18">
      <c r="B10">
        <f>C9+1</f>
        <v>4001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f>L9+1</f>
        <v>3001</v>
      </c>
      <c r="L10" s="9">
        <v>50000</v>
      </c>
      <c r="M10" s="10">
        <v>0</v>
      </c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18">
      <c r="B12" s="3" t="s">
        <v>94</v>
      </c>
      <c r="E12" s="9">
        <v>100</v>
      </c>
      <c r="F12" s="3" t="s">
        <v>95</v>
      </c>
      <c r="K12" s="3" t="s">
        <v>94</v>
      </c>
      <c r="N12" s="9">
        <v>0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4" spans="2:9">
      <c r="E24" s="18"/>
      <c r="I24" s="3"/>
    </row>
    <row r="25" spans="2:9">
      <c r="E25" s="19"/>
    </row>
    <row r="26" spans="2:9">
      <c r="B26" s="3"/>
      <c r="C26" s="3"/>
      <c r="D26" s="1"/>
      <c r="E26" s="20"/>
    </row>
    <row r="27" spans="2:9">
      <c r="B27" s="3"/>
      <c r="C27" s="3"/>
      <c r="E27" s="1"/>
      <c r="F27" s="1"/>
      <c r="G27" s="1"/>
    </row>
    <row r="28" spans="2:9">
      <c r="B28" s="1"/>
      <c r="C28" s="3"/>
    </row>
    <row r="29" spans="2:9">
      <c r="C29" s="3"/>
    </row>
    <row r="30" spans="2:9">
      <c r="C30" s="3"/>
    </row>
    <row r="31" spans="2:9">
      <c r="B31" s="1"/>
      <c r="C31" s="3"/>
      <c r="E31" s="3"/>
    </row>
    <row r="32" spans="2:9">
      <c r="C32" s="1"/>
      <c r="E32" s="3"/>
    </row>
    <row r="33" spans="2:5">
      <c r="B33" s="1"/>
      <c r="E33" s="3"/>
    </row>
    <row r="34" spans="2:5">
      <c r="B34" s="1"/>
      <c r="E34" s="3"/>
    </row>
    <row r="35" spans="2:5">
      <c r="B35" s="1"/>
      <c r="E35" s="3"/>
    </row>
    <row r="36" spans="2:5">
      <c r="E36" s="3"/>
    </row>
    <row r="37" spans="2:5">
      <c r="E37" s="3"/>
    </row>
    <row r="38" spans="2:5">
      <c r="E38" s="3"/>
    </row>
    <row r="39" spans="2:5">
      <c r="E39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E13" sqref="E13"/>
    </sheetView>
  </sheetViews>
  <sheetFormatPr defaultRowHeight="12.75"/>
  <cols>
    <col min="3" max="3" width="8.85546875" customWidth="1"/>
    <col min="4" max="4" width="11" bestFit="1" customWidth="1"/>
  </cols>
  <sheetData>
    <row r="1" spans="1:18">
      <c r="A1" s="30" t="s">
        <v>48</v>
      </c>
      <c r="B1" t="s">
        <v>107</v>
      </c>
    </row>
    <row r="2" spans="1:18">
      <c r="B2" s="1" t="s">
        <v>93</v>
      </c>
      <c r="K2" s="1" t="s">
        <v>98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>
        <v>1</v>
      </c>
      <c r="L6" s="9">
        <v>1000</v>
      </c>
      <c r="M6" s="10">
        <v>0.5</v>
      </c>
      <c r="P6">
        <f>IF(N13&lt;K7,IF(N13&gt;K6,M6*N13,0),M6*L6)</f>
        <v>0</v>
      </c>
      <c r="R6" s="6"/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0.4</v>
      </c>
      <c r="P7">
        <f>IF(N13&lt;K8,IF(N13&gt;L6,M7*(N13-L6)+(M6*L6),0),(M7*(L7-L6))+(M6*L6))</f>
        <v>0</v>
      </c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0.3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3000</v>
      </c>
      <c r="D9" s="10">
        <v>0</v>
      </c>
      <c r="G9">
        <f>IF(E13&lt;B10,IF(E13&gt;C8,D9*(E13-C8)+D8*(C8-C7)+D7*(C7-C6)+D6*C6,0),D9*(C9-C8)+D8*(C8-C7)+D7*(C7-C6)+D6*C6)</f>
        <v>0</v>
      </c>
      <c r="K9">
        <f>L8+0.01</f>
        <v>2000.01</v>
      </c>
      <c r="L9" s="9">
        <v>3000</v>
      </c>
      <c r="M9" s="10">
        <v>0</v>
      </c>
      <c r="P9">
        <f>IF(N13&lt;K10,IF(N13&gt;L8,M9*(N13-L8)+M8*(L8-L7)+M7*(L7-L6)+M6*L6,0),M9*(L9-L8)+M8*(L8-L7)+M7*(L7-L6)+M6*L6)</f>
        <v>0</v>
      </c>
    </row>
    <row r="10" spans="1:18">
      <c r="B10">
        <f>C9+1</f>
        <v>3001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f>L9+1</f>
        <v>3001</v>
      </c>
      <c r="L10" s="9">
        <v>50000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18">
      <c r="B12" s="3" t="s">
        <v>94</v>
      </c>
      <c r="E12" s="9">
        <v>62.5</v>
      </c>
      <c r="F12" s="3" t="s">
        <v>95</v>
      </c>
      <c r="K12" s="3" t="s">
        <v>94</v>
      </c>
      <c r="N12" s="9">
        <v>125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37" spans="5:7">
      <c r="E37" s="1"/>
      <c r="G37" s="27"/>
    </row>
    <row r="39" spans="5:7">
      <c r="E39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9"/>
  <sheetViews>
    <sheetView workbookViewId="0">
      <selection activeCell="E13" sqref="E13"/>
    </sheetView>
  </sheetViews>
  <sheetFormatPr defaultRowHeight="12.75"/>
  <cols>
    <col min="5" max="5" width="11.140625" customWidth="1"/>
  </cols>
  <sheetData>
    <row r="1" spans="1:17">
      <c r="A1" s="30" t="s">
        <v>56</v>
      </c>
    </row>
    <row r="2" spans="1:17">
      <c r="B2" s="1" t="s">
        <v>93</v>
      </c>
      <c r="K2" s="1" t="s">
        <v>98</v>
      </c>
    </row>
    <row r="4" spans="1:17">
      <c r="B4" t="s">
        <v>100</v>
      </c>
      <c r="G4" s="3" t="s">
        <v>101</v>
      </c>
      <c r="K4" s="3" t="s">
        <v>102</v>
      </c>
      <c r="P4" s="3" t="s">
        <v>101</v>
      </c>
    </row>
    <row r="5" spans="1:17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  <c r="Q5" s="6"/>
    </row>
    <row r="6" spans="1:17">
      <c r="B6">
        <v>1</v>
      </c>
      <c r="C6" s="9">
        <v>1000</v>
      </c>
      <c r="D6" s="10">
        <v>0.55000000000000004</v>
      </c>
      <c r="G6">
        <f>IF(E13&lt;B7,IF(E13&gt;B6,D6*E13,0),D6*C6)</f>
        <v>0</v>
      </c>
      <c r="K6">
        <v>1</v>
      </c>
      <c r="L6" s="9">
        <v>1000</v>
      </c>
      <c r="M6" s="10">
        <v>1</v>
      </c>
      <c r="P6">
        <f>IF(N13&lt;K7,IF(N13&gt;K6,M6*N13,0),M6*L6)</f>
        <v>0</v>
      </c>
    </row>
    <row r="7" spans="1:17">
      <c r="B7">
        <f>C6+0.01</f>
        <v>1000.01</v>
      </c>
      <c r="C7" s="9">
        <v>1500</v>
      </c>
      <c r="D7" s="10">
        <v>0.45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0.85</v>
      </c>
      <c r="P7">
        <f>IF(N13&lt;K8,IF(N13&gt;L6,M7*(N13-L6)+(M6*L6),0),(M7*(L7-L6))+(M6*L6))</f>
        <v>0</v>
      </c>
    </row>
    <row r="8" spans="1:17">
      <c r="B8">
        <f>C7+0.01</f>
        <v>1500.01</v>
      </c>
      <c r="C8" s="9">
        <v>2000</v>
      </c>
      <c r="D8" s="10">
        <v>0.35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0.7</v>
      </c>
      <c r="P8">
        <f>IF(N13&lt;K9,IF(N13&gt;L7,M8*(N13-L7)+M7*(L7-L6)+M6*L6,0),M8*(L8-L7)+M7*(L7-L6)+M6*L6)</f>
        <v>0</v>
      </c>
    </row>
    <row r="9" spans="1:17">
      <c r="B9">
        <f>C8+0.01</f>
        <v>2000.01</v>
      </c>
      <c r="C9" s="9">
        <v>3000</v>
      </c>
      <c r="D9" s="10">
        <v>0</v>
      </c>
      <c r="G9">
        <f>IF(E13&lt;B10,IF(E13&gt;C8,D9*(E13-C8)+D8*(C8-C7)+D7*(C7-C6)+D6*C6,0),D9*(C9-C8)+D8*(C8-C7)+D7*(C7-C6)+D6*C6)</f>
        <v>0</v>
      </c>
      <c r="K9">
        <f>L8+1</f>
        <v>2001</v>
      </c>
      <c r="L9" s="9">
        <v>3000</v>
      </c>
      <c r="M9" s="10">
        <v>0</v>
      </c>
      <c r="P9">
        <f>IF(N13&lt;K10,IF(N13&gt;L8,M9*(N13-L8)+M8*(L8-L7)+M7*(L7-L6)+M6*L6,0),M9*(L9-L8)+M8*(L8-L7)+M7*(L7-L6)+M6*L6)</f>
        <v>0</v>
      </c>
    </row>
    <row r="10" spans="1:17">
      <c r="B10">
        <f>C9+1</f>
        <v>3001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f>L9+1</f>
        <v>3001</v>
      </c>
      <c r="L10" s="9">
        <v>50000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7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17">
      <c r="B12" s="3" t="s">
        <v>94</v>
      </c>
      <c r="E12" s="9">
        <v>0</v>
      </c>
      <c r="F12" s="3" t="s">
        <v>95</v>
      </c>
      <c r="K12" s="3" t="s">
        <v>94</v>
      </c>
      <c r="N12" s="9">
        <v>0</v>
      </c>
      <c r="O12" s="3" t="s">
        <v>95</v>
      </c>
    </row>
    <row r="13" spans="1:17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7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3" spans="3:20">
      <c r="C23" s="1"/>
    </row>
    <row r="25" spans="3:20">
      <c r="E25" s="1"/>
    </row>
    <row r="26" spans="3:20">
      <c r="T26" s="3"/>
    </row>
    <row r="28" spans="3:20">
      <c r="D28" s="1"/>
    </row>
    <row r="29" spans="3:20">
      <c r="R29" s="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5"/>
  <sheetViews>
    <sheetView workbookViewId="0">
      <selection activeCell="E13" sqref="E13"/>
    </sheetView>
  </sheetViews>
  <sheetFormatPr defaultRowHeight="12.75"/>
  <sheetData>
    <row r="1" spans="1:18">
      <c r="A1" s="30" t="s">
        <v>108</v>
      </c>
    </row>
    <row r="2" spans="1:18">
      <c r="B2" s="1" t="s">
        <v>93</v>
      </c>
      <c r="K2" s="1" t="s">
        <v>98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1000</v>
      </c>
      <c r="D6" s="10">
        <v>0.375</v>
      </c>
      <c r="G6">
        <f>IF(E13&lt;B7,IF(E13&gt;B6,D6*E13,0),D6*C6)</f>
        <v>0</v>
      </c>
      <c r="K6">
        <v>1</v>
      </c>
      <c r="L6" s="9">
        <v>1000</v>
      </c>
      <c r="M6" s="10">
        <v>0.5</v>
      </c>
      <c r="P6">
        <f>IF(N13&lt;K7,IF(N13&gt;K6,M6*N13,0),M6*L6)</f>
        <v>0</v>
      </c>
      <c r="R6" s="6"/>
    </row>
    <row r="7" spans="1:18">
      <c r="B7">
        <f>C6+0.01</f>
        <v>1000.01</v>
      </c>
      <c r="C7" s="9">
        <v>1500</v>
      </c>
      <c r="D7" s="10">
        <v>0.3</v>
      </c>
      <c r="G7">
        <f>IF(E13&lt;B8,IF(E13&gt;C6,D7*(E13-C6)+(D6*C6),0),(D7*(C7-C6))+(D6*C6))</f>
        <v>0</v>
      </c>
      <c r="K7">
        <f>L6+0.01</f>
        <v>1000.01</v>
      </c>
      <c r="L7" s="9">
        <v>1500</v>
      </c>
      <c r="M7" s="10">
        <v>0.4</v>
      </c>
      <c r="P7">
        <f>IF(N13&lt;K8,IF(N13&gt;L6,M7*(N13-L6)+(M6*L6),0),(M7*(L7-L6))+(M6*L6))</f>
        <v>0</v>
      </c>
    </row>
    <row r="8" spans="1:18">
      <c r="B8">
        <f>C7+0.01</f>
        <v>1500.01</v>
      </c>
      <c r="C8" s="9">
        <v>2000</v>
      </c>
      <c r="D8" s="10">
        <v>0.22500000000000001</v>
      </c>
      <c r="G8">
        <f>IF(E13&lt;B9,IF(E13&gt;C7,D8*(E13-C7)+D7*(C7-C6)+D6*C6,0),D8*(C8-C7)+D7*(C7-C6)+D6*C6)</f>
        <v>0</v>
      </c>
      <c r="K8">
        <f>L7+0.01</f>
        <v>1500.01</v>
      </c>
      <c r="L8" s="9">
        <v>2000</v>
      </c>
      <c r="M8" s="10">
        <v>0.3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3000</v>
      </c>
      <c r="D9" s="10">
        <v>0</v>
      </c>
      <c r="G9">
        <f>IF(E13&lt;B10,IF(E13&gt;C8,D9*(E13-C8)+D8*(C8-C7)+D7*(C7-C6)+D6*C6,0),D9*(C9-C8)+D8*(C8-C7)+D7*(C7-C6)+D6*C6)</f>
        <v>0</v>
      </c>
      <c r="K9">
        <f>L8+0.01</f>
        <v>2000.01</v>
      </c>
      <c r="L9" s="9">
        <v>3000</v>
      </c>
      <c r="M9" s="10">
        <v>0</v>
      </c>
      <c r="P9">
        <f>IF(N13&lt;K10,IF(N13&gt;L8,M9*(N13-L8)+M8*(L8-L7)+M7*(L7-L6)+M6*L6,0),M9*(L9-L8)+M8*(L8-L7)+M7*(L7-L6)+M6*L6)</f>
        <v>0</v>
      </c>
    </row>
    <row r="10" spans="1:18">
      <c r="B10">
        <f>C9+1</f>
        <v>3001</v>
      </c>
      <c r="C10" s="9">
        <v>50000</v>
      </c>
      <c r="D10" s="10">
        <v>0</v>
      </c>
      <c r="G10">
        <f>IF(E13&lt;B11,IF(E13&gt;C9,D10*(E13-C9)+D9*(C9-C8)+D8*(C8-C7)+D7*(C7-C6)+D6*C6,0),D10*(C10-C9)+D9*(C9-C8)+D8*(C8-C7)+D7*(C7-C6)+D6*C6)</f>
        <v>0</v>
      </c>
      <c r="K10">
        <f>L9+1</f>
        <v>3001</v>
      </c>
      <c r="L10" s="9">
        <v>50000</v>
      </c>
      <c r="M10" s="10">
        <v>0</v>
      </c>
      <c r="P10">
        <f>IF(N13&lt;K11,IF(N13&gt;L9,M10*(N13-L9)+M9*(L9-L8)+M8*(L8-L7)+M7*(L7-L6)+M6*L6,0),M10*(L10-L9)+M9*(L9-L8)+M8*(L8-L7)+M7*(L7-L6)+M6*L6)</f>
        <v>0</v>
      </c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f>IF(N13&lt;K12,IF(N13&gt;L10,M11*(N13-L10)+M10*(L10-L9)+M9*(L9-L8)+M8*(L8-L7)+M7*(L7-L6)+M6*L6,0),M11*(L11-L10)+M10*(L10-L9)+M9*(L9-L8)+M8*(L8-L7)+M7*(L7-L6)+M6*L6)</f>
        <v>0</v>
      </c>
    </row>
    <row r="12" spans="1:18">
      <c r="B12" s="3" t="s">
        <v>94</v>
      </c>
      <c r="E12" s="9">
        <v>93.75</v>
      </c>
      <c r="F12" s="3" t="s">
        <v>95</v>
      </c>
      <c r="K12" s="3" t="s">
        <v>94</v>
      </c>
      <c r="N12" s="9">
        <v>125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3"/>
  <sheetViews>
    <sheetView topLeftCell="A3" workbookViewId="0">
      <selection activeCell="L24" sqref="L24"/>
    </sheetView>
  </sheetViews>
  <sheetFormatPr defaultRowHeight="12.75"/>
  <sheetData>
    <row r="1" spans="1:18">
      <c r="A1" t="s">
        <v>20</v>
      </c>
    </row>
    <row r="2" spans="1:18">
      <c r="B2" s="1" t="s">
        <v>93</v>
      </c>
      <c r="K2" s="1" t="s">
        <v>98</v>
      </c>
    </row>
    <row r="3" spans="1:18">
      <c r="A3" s="30" t="s">
        <v>20</v>
      </c>
    </row>
    <row r="4" spans="1:18">
      <c r="B4" t="s">
        <v>100</v>
      </c>
      <c r="G4" s="3" t="s">
        <v>101</v>
      </c>
      <c r="K4" s="3" t="s">
        <v>102</v>
      </c>
      <c r="P4" s="3" t="s">
        <v>101</v>
      </c>
    </row>
    <row r="5" spans="1:18">
      <c r="B5" s="3" t="s">
        <v>103</v>
      </c>
      <c r="C5" s="3" t="s">
        <v>104</v>
      </c>
      <c r="D5" s="3" t="s">
        <v>105</v>
      </c>
      <c r="G5" s="3" t="s">
        <v>106</v>
      </c>
      <c r="K5" s="3" t="s">
        <v>103</v>
      </c>
      <c r="L5" s="3" t="s">
        <v>104</v>
      </c>
      <c r="M5" s="3" t="s">
        <v>105</v>
      </c>
      <c r="P5" s="3" t="s">
        <v>106</v>
      </c>
    </row>
    <row r="6" spans="1:18">
      <c r="B6">
        <v>1</v>
      </c>
      <c r="C6" s="9">
        <v>1000</v>
      </c>
      <c r="D6" s="10">
        <v>0.25</v>
      </c>
      <c r="G6">
        <f>IF(E13&lt;B7,IF(E13&gt;B6,D6*E13,0),D6*C6)</f>
        <v>0</v>
      </c>
      <c r="K6">
        <v>1</v>
      </c>
      <c r="L6" s="9">
        <v>250</v>
      </c>
      <c r="M6" s="10">
        <v>1</v>
      </c>
      <c r="P6">
        <f>IF(N13&lt;K7,IF(N13&gt;K6,M6*N13,0),M6*L6)</f>
        <v>0</v>
      </c>
    </row>
    <row r="7" spans="1:18">
      <c r="B7">
        <f>C6+0.01</f>
        <v>1000.01</v>
      </c>
      <c r="C7" s="9">
        <v>1500</v>
      </c>
      <c r="D7" s="10">
        <v>0.2</v>
      </c>
      <c r="G7">
        <f>IF(E13&lt;B8,IF(E13&gt;C6,D7*(E13-C6)+(D6*C6),0),(D7*(C7-C6))+(D6*C6))</f>
        <v>0</v>
      </c>
      <c r="K7">
        <f>L6+0.01</f>
        <v>250.01</v>
      </c>
      <c r="L7" s="9">
        <v>1000</v>
      </c>
      <c r="M7" s="10">
        <v>0.5</v>
      </c>
      <c r="P7">
        <f>IF(N13&lt;K8,IF(N13&gt;L6,M7*(N13-L6)+(M6*L6),0),(M7*(L7-L6))+(M6*L6))</f>
        <v>0</v>
      </c>
      <c r="R7" s="6"/>
    </row>
    <row r="8" spans="1:18">
      <c r="B8">
        <f>C7+0.01</f>
        <v>1500.01</v>
      </c>
      <c r="C8" s="9">
        <v>2000</v>
      </c>
      <c r="D8" s="10">
        <v>0.15</v>
      </c>
      <c r="G8">
        <f>IF(E13&lt;B9,IF(E13&gt;C7,D8*(E13-C7)+D7*(C7-C6)+D6*C6,0),D8*(C8-C7)+D7*(C7-C6)+D6*C6)</f>
        <v>0</v>
      </c>
      <c r="K8">
        <f>L7+0.01</f>
        <v>1000.01</v>
      </c>
      <c r="L8" s="9">
        <v>1500</v>
      </c>
      <c r="M8" s="10">
        <v>0.4</v>
      </c>
      <c r="P8">
        <f>IF(N13&lt;K9,IF(N13&gt;L7,M8*(N13-L7)+M7*(L7-L6)+M6*L6,0),M8*(L8-L7)+M7*(L7-L6)+M6*L6)</f>
        <v>0</v>
      </c>
    </row>
    <row r="9" spans="1:18">
      <c r="B9">
        <f>C8+0.01</f>
        <v>2000.01</v>
      </c>
      <c r="C9" s="9">
        <v>3000</v>
      </c>
      <c r="D9" s="10">
        <v>0</v>
      </c>
      <c r="G9">
        <v>0</v>
      </c>
      <c r="K9">
        <f>L8+0.01</f>
        <v>1500.01</v>
      </c>
      <c r="L9" s="9">
        <v>2000</v>
      </c>
      <c r="M9" s="10">
        <v>0.3</v>
      </c>
      <c r="P9">
        <f>IF(N13&lt;K10,IF(N13&gt;L8,M9*(N13-L8)+M8*(L8-L7)+M7*(L7-L6)+M6*L6,0),M9*(L9-L8)+M8*(L8-L7)+M7*(L7-L6)+M6*L6)</f>
        <v>0</v>
      </c>
    </row>
    <row r="10" spans="1:18">
      <c r="B10">
        <f>C9+1</f>
        <v>3001</v>
      </c>
      <c r="C10" s="9">
        <v>50000</v>
      </c>
      <c r="D10" s="10">
        <v>0</v>
      </c>
      <c r="G10">
        <v>0</v>
      </c>
      <c r="K10">
        <f>L9+0.01</f>
        <v>2000.01</v>
      </c>
      <c r="L10" s="9">
        <v>50000</v>
      </c>
      <c r="M10" s="10">
        <v>0</v>
      </c>
      <c r="P10">
        <v>0</v>
      </c>
    </row>
    <row r="11" spans="1:18">
      <c r="B11">
        <f>C10+1</f>
        <v>50001</v>
      </c>
      <c r="C11" s="9">
        <v>100000</v>
      </c>
      <c r="D11" s="10">
        <v>0</v>
      </c>
      <c r="G11">
        <f>IF(E13&lt;B12,IF(E13&gt;C10,D11*(E13-C10)+D10*(C10-C9)+D9*(C9-C8)+D8*(C8-C7)+D7*(C7-C6)+D6*C6,0),D11*(C11-C10)+D10*(C10-C9)+D9*(C9-C8)+D8*(C8-C7)+D7*(C7-C6)+D6*C6)</f>
        <v>0</v>
      </c>
      <c r="K11">
        <f>L10+1</f>
        <v>50001</v>
      </c>
      <c r="L11" s="9">
        <v>100000</v>
      </c>
      <c r="M11" s="10">
        <v>0</v>
      </c>
      <c r="P11">
        <v>0</v>
      </c>
    </row>
    <row r="12" spans="1:18">
      <c r="B12" s="3" t="s">
        <v>94</v>
      </c>
      <c r="E12" s="9">
        <v>62.5</v>
      </c>
      <c r="F12" s="3" t="s">
        <v>95</v>
      </c>
      <c r="K12" s="3" t="s">
        <v>94</v>
      </c>
      <c r="N12" s="9">
        <v>250</v>
      </c>
      <c r="O12" s="3" t="s">
        <v>95</v>
      </c>
    </row>
    <row r="13" spans="1:18">
      <c r="B13" s="3" t="s">
        <v>96</v>
      </c>
      <c r="E13" s="8">
        <f>+Berekening!C6</f>
        <v>0</v>
      </c>
      <c r="F13" s="3" t="s">
        <v>95</v>
      </c>
      <c r="K13" s="3" t="s">
        <v>96</v>
      </c>
      <c r="N13" s="8">
        <f>+Berekening!C6</f>
        <v>0</v>
      </c>
      <c r="O13" s="3" t="s">
        <v>95</v>
      </c>
    </row>
    <row r="15" spans="1:18" ht="15">
      <c r="D15" s="12" t="s">
        <v>97</v>
      </c>
      <c r="E15" s="11">
        <f>IF(MAX(G6:G10)&gt;=E12,MAX(G6:G10),0)</f>
        <v>0</v>
      </c>
      <c r="F15" s="3" t="s">
        <v>95</v>
      </c>
      <c r="M15" s="12" t="s">
        <v>97</v>
      </c>
      <c r="N15" s="11">
        <f>IF(MAX(P6:P10)&gt;=N12,MAX(P6:P10),0)</f>
        <v>0</v>
      </c>
      <c r="O15" s="3" t="s">
        <v>95</v>
      </c>
    </row>
    <row r="23" spans="3:3">
      <c r="C23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6F23D59EF60443B55180C6C60EB6E9" ma:contentTypeVersion="16" ma:contentTypeDescription="Een nieuw document maken." ma:contentTypeScope="" ma:versionID="d8fd6b422683ca6ecc67f80864043082">
  <xsd:schema xmlns:xsd="http://www.w3.org/2001/XMLSchema" xmlns:xs="http://www.w3.org/2001/XMLSchema" xmlns:p="http://schemas.microsoft.com/office/2006/metadata/properties" xmlns:ns2="9dc766ca-afac-49d1-95c1-2b071a653226" xmlns:ns3="1abbe62a-717f-449f-adb0-158fa5e48f7d" targetNamespace="http://schemas.microsoft.com/office/2006/metadata/properties" ma:root="true" ma:fieldsID="53e5c4262880ee0677a3985551bf3995" ns2:_="" ns3:_="">
    <xsd:import namespace="9dc766ca-afac-49d1-95c1-2b071a653226"/>
    <xsd:import namespace="1abbe62a-717f-449f-adb0-158fa5e48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766ca-afac-49d1-95c1-2b071a6532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be62a-717f-449f-adb0-158fa5e48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239356-bc23-4a35-8cde-a111ee000d73}" ma:internalName="TaxCatchAll" ma:showField="CatchAllData" ma:web="1abbe62a-717f-449f-adb0-158fa5e48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c766ca-afac-49d1-95c1-2b071a653226">
      <Terms xmlns="http://schemas.microsoft.com/office/infopath/2007/PartnerControls"/>
    </lcf76f155ced4ddcb4097134ff3c332f>
    <TaxCatchAll xmlns="1abbe62a-717f-449f-adb0-158fa5e48f7d" xsi:nil="true"/>
  </documentManagement>
</p:properties>
</file>

<file path=customXml/itemProps1.xml><?xml version="1.0" encoding="utf-8"?>
<ds:datastoreItem xmlns:ds="http://schemas.openxmlformats.org/officeDocument/2006/customXml" ds:itemID="{DD083D8A-B8B0-4787-80B3-199122AE125A}"/>
</file>

<file path=customXml/itemProps2.xml><?xml version="1.0" encoding="utf-8"?>
<ds:datastoreItem xmlns:ds="http://schemas.openxmlformats.org/officeDocument/2006/customXml" ds:itemID="{98700915-1192-47D1-9140-E1D0FE7CBACA}"/>
</file>

<file path=customXml/itemProps3.xml><?xml version="1.0" encoding="utf-8"?>
<ds:datastoreItem xmlns:ds="http://schemas.openxmlformats.org/officeDocument/2006/customXml" ds:itemID="{424A9B84-3B89-4124-BE8A-E25EEA17EE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28</vt:i4>
      </vt:variant>
    </vt:vector>
  </HeadingPairs>
  <TitlesOfParts>
    <vt:vector size="28" baseType="lpstr">
      <vt:lpstr>Berekening</vt:lpstr>
      <vt:lpstr>Blad1</vt:lpstr>
      <vt:lpstr>codes</vt:lpstr>
      <vt:lpstr>BG</vt:lpstr>
      <vt:lpstr>BK</vt:lpstr>
      <vt:lpstr>BT</vt:lpstr>
      <vt:lpstr>BM</vt:lpstr>
      <vt:lpstr>BO</vt:lpstr>
      <vt:lpstr>GA</vt:lpstr>
      <vt:lpstr>GE</vt:lpstr>
      <vt:lpstr>GL</vt:lpstr>
      <vt:lpstr>GO</vt:lpstr>
      <vt:lpstr>HE</vt:lpstr>
      <vt:lpstr>HO</vt:lpstr>
      <vt:lpstr>HU</vt:lpstr>
      <vt:lpstr>KO</vt:lpstr>
      <vt:lpstr>LE</vt:lpstr>
      <vt:lpstr>LI</vt:lpstr>
      <vt:lpstr>LU</vt:lpstr>
      <vt:lpstr>ME</vt:lpstr>
      <vt:lpstr>OH</vt:lpstr>
      <vt:lpstr>PE</vt:lpstr>
      <vt:lpstr>RO</vt:lpstr>
      <vt:lpstr>SPL</vt:lpstr>
      <vt:lpstr>ST</vt:lpstr>
      <vt:lpstr>TW</vt:lpstr>
      <vt:lpstr>TI</vt:lpstr>
      <vt:lpstr>ZO</vt:lpstr>
    </vt:vector>
  </TitlesOfParts>
  <Manager/>
  <Company>PBE CVBA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riotbx</dc:creator>
  <cp:keywords/>
  <dc:description/>
  <cp:lastModifiedBy>Motmans Peter</cp:lastModifiedBy>
  <cp:revision/>
  <dcterms:created xsi:type="dcterms:W3CDTF">2010-01-28T14:20:09Z</dcterms:created>
  <dcterms:modified xsi:type="dcterms:W3CDTF">2024-12-27T14:24:56Z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0x010100556F23D59EF60443B55180C6C60EB6E9</vt:lpwstr>
  </property>
</Properties>
</file>